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xl/customProperty8.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omments1.xml" ContentType="application/vnd.openxmlformats-officedocument.spreadsheetml.comments+xml"/>
  <Override PartName="/xl/customProperty12.bin" ContentType="application/vnd.openxmlformats-officedocument.spreadsheetml.customProperty"/>
  <Override PartName="/xl/customProperty9.bin" ContentType="application/vnd.openxmlformats-officedocument.spreadsheetml.customProperty"/>
  <Override PartName="/xl/comments2.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defaultThemeVersion="124226"/>
  <mc:AlternateContent xmlns:mc="http://schemas.openxmlformats.org/markup-compatibility/2006">
    <mc:Choice Requires="x15">
      <x15ac:absPath xmlns:x15ac="http://schemas.microsoft.com/office/spreadsheetml/2010/11/ac" url="P:\RH\ADM\Lukkede Mapper\ØPA - Budget-Analyse\B2022\Budgetsager\Budgetsagsskabelon\"/>
    </mc:Choice>
  </mc:AlternateContent>
  <xr:revisionPtr revIDLastSave="0" documentId="13_ncr:1_{FFEB9216-B6A3-4A75-BB0C-4C9F45DA996D}" xr6:coauthVersionLast="45" xr6:coauthVersionMax="45" xr10:uidLastSave="{00000000-0000-0000-0000-000000000000}"/>
  <bookViews>
    <workbookView xWindow="-120" yWindow="-120" windowWidth="29040" windowHeight="15840" tabRatio="881" firstSheet="2" activeTab="2" xr2:uid="{00000000-000D-0000-FFFF-FFFF00000000}"/>
  </bookViews>
  <sheets>
    <sheet name="Udmøntning" sheetId="35" state="hidden" r:id="rId1"/>
    <sheet name="Vejledning" sheetId="12" r:id="rId2"/>
    <sheet name="Fane1 &quot; Overordnet skema&quot;" sheetId="7" r:id="rId3"/>
    <sheet name="Fane2 &quot;Aktivitet&quot;" sheetId="1" r:id="rId4"/>
    <sheet name="Fane3 &quot;løn&quot;" sheetId="11" r:id="rId5"/>
    <sheet name="Fane5&quot;Etablering&quot;" sheetId="23" r:id="rId6"/>
    <sheet name="Fane4 &quot;Øvrig Drift&quot;" sheetId="16" r:id="rId7"/>
    <sheet name="Fane6 &quot;tværgående ydelser&quot;" sheetId="17" r:id="rId8"/>
    <sheet name="Fane7&quot;Medicinudgifter&quot;" sheetId="18" r:id="rId9"/>
    <sheet name="Fane8 &quot;Leverancemål&quot;" sheetId="33" r:id="rId10"/>
    <sheet name="Spec. personale&amp;drift" sheetId="20" r:id="rId11"/>
    <sheet name="Eksempel spec. per&amp;drift" sheetId="24" r:id="rId12"/>
    <sheet name="Gennemsnitsløn RH" sheetId="30" r:id="rId13"/>
    <sheet name="DRG takster" sheetId="32" r:id="rId14"/>
    <sheet name="Mark-up" sheetId="29" r:id="rId15"/>
  </sheets>
  <definedNames>
    <definedName name="DRG_takster_2018">#REF!</definedName>
    <definedName name="DRG_TAKSTER_2020" localSheetId="13">'DRG takster'!$A$2:$G$957</definedName>
    <definedName name="DRG_TAKSTER_2020">#REF!</definedName>
    <definedName name="_xlnm.Print_Area" localSheetId="11">'Eksempel spec. per&amp;drift'!$A$1:$L$3</definedName>
    <definedName name="_xlnm.Print_Area" localSheetId="2">'Fane1 " Overordnet skema"'!$A$1:$E$48</definedName>
    <definedName name="_xlnm.Print_Area" localSheetId="3">'Fane2 "Aktivitet"'!$A$1:$L$35</definedName>
    <definedName name="_xlnm.Print_Area" localSheetId="4">'Fane3 "løn"'!$A$1:$G$24</definedName>
    <definedName name="_xlnm.Print_Area" localSheetId="6">'Fane4 "Øvrig Drift"'!$A$1:$L$7</definedName>
    <definedName name="_xlnm.Print_Area" localSheetId="5">'Fane5"Etablering"'!$A$1:$M$6</definedName>
    <definedName name="_xlnm.Print_Area" localSheetId="7">'Fane6 "tværgående ydelser"'!$A$1:$J$95</definedName>
    <definedName name="_xlnm.Print_Area" localSheetId="9">'Fane8 "Leverancemål"'!$A$1:$J$6</definedName>
    <definedName name="_xlnm.Print_Area" localSheetId="10">'Spec. personale&amp;drift'!$A$1:$L$3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1" l="1"/>
  <c r="L7" i="1" l="1"/>
  <c r="K7" i="1"/>
  <c r="J7" i="1"/>
  <c r="I7" i="1"/>
  <c r="I17" i="1"/>
  <c r="H17" i="1"/>
  <c r="G17" i="1"/>
  <c r="F17" i="1"/>
  <c r="L22" i="1"/>
  <c r="K22" i="1"/>
  <c r="K33" i="1" s="1"/>
  <c r="J22" i="1"/>
  <c r="J33" i="1" s="1"/>
  <c r="I22" i="1"/>
  <c r="I33" i="1" s="1"/>
  <c r="H33" i="1"/>
  <c r="G33" i="1"/>
  <c r="B22" i="1" l="1"/>
  <c r="E32" i="1"/>
  <c r="E31" i="1"/>
  <c r="E30" i="1"/>
  <c r="E29" i="1"/>
  <c r="E28" i="1"/>
  <c r="E27" i="1"/>
  <c r="E26" i="1"/>
  <c r="E25" i="1"/>
  <c r="E24" i="1"/>
  <c r="E23" i="1"/>
  <c r="E22" i="1"/>
  <c r="B14" i="35" l="1"/>
  <c r="B11" i="35"/>
  <c r="B10" i="35"/>
  <c r="B9" i="35"/>
  <c r="C9" i="35" l="1" a="1"/>
  <c r="C9" i="35" s="1"/>
  <c r="B5" i="35"/>
  <c r="C6" i="35" a="1"/>
  <c r="C6" i="35" s="1"/>
  <c r="C5" i="35" a="1"/>
  <c r="C5" i="35" s="1"/>
  <c r="C4" i="35" a="1"/>
  <c r="C4" i="35" s="1"/>
  <c r="C3" i="35" a="1"/>
  <c r="C3" i="35" s="1"/>
  <c r="C17" i="7" l="1"/>
  <c r="J24" i="7" l="1"/>
  <c r="C16" i="7" l="1"/>
  <c r="G7" i="18" l="1"/>
  <c r="F7" i="18"/>
  <c r="F8" i="18"/>
  <c r="E42" i="18"/>
  <c r="E29" i="18"/>
  <c r="U39" i="7"/>
  <c r="T39" i="7"/>
  <c r="R40" i="7"/>
  <c r="R41" i="7" s="1"/>
  <c r="R42" i="7" s="1"/>
  <c r="R43" i="7" s="1"/>
  <c r="R44" i="7" s="1"/>
  <c r="R45" i="7" s="1"/>
  <c r="R46" i="7" s="1"/>
  <c r="R47" i="7" s="1"/>
  <c r="R48" i="7" s="1"/>
  <c r="R49" i="7" s="1"/>
  <c r="R50" i="7" s="1"/>
  <c r="R51" i="7" s="1"/>
  <c r="R52" i="7" s="1"/>
  <c r="R53" i="7" s="1"/>
  <c r="U53" i="7" s="1"/>
  <c r="M37" i="7"/>
  <c r="M39" i="7" s="1"/>
  <c r="T8" i="7"/>
  <c r="M11" i="7" s="1"/>
  <c r="L11" i="7"/>
  <c r="L24" i="7" s="1"/>
  <c r="O24" i="7" s="1"/>
  <c r="L39" i="7"/>
  <c r="L40" i="7" s="1"/>
  <c r="J40" i="7"/>
  <c r="J41" i="7"/>
  <c r="K40" i="7" s="1"/>
  <c r="J42" i="7"/>
  <c r="K41" i="7" s="1"/>
  <c r="J43" i="7"/>
  <c r="K42" i="7" s="1"/>
  <c r="J44" i="7"/>
  <c r="K43" i="7" s="1"/>
  <c r="J45" i="7"/>
  <c r="K44" i="7" s="1"/>
  <c r="J46" i="7"/>
  <c r="K45" i="7" s="1"/>
  <c r="J47" i="7"/>
  <c r="K46" i="7" s="1"/>
  <c r="J48" i="7"/>
  <c r="K47" i="7" s="1"/>
  <c r="J49" i="7"/>
  <c r="K48" i="7" s="1"/>
  <c r="J50" i="7"/>
  <c r="K49" i="7" s="1"/>
  <c r="J51" i="7"/>
  <c r="K50" i="7" s="1"/>
  <c r="J52" i="7"/>
  <c r="K51" i="7" s="1"/>
  <c r="J53" i="7"/>
  <c r="K52" i="7" s="1"/>
  <c r="J54" i="7"/>
  <c r="K53" i="7" s="1"/>
  <c r="J39" i="7"/>
  <c r="U11" i="7"/>
  <c r="L50" i="7" l="1"/>
  <c r="U47" i="7"/>
  <c r="T51" i="7"/>
  <c r="T50" i="7"/>
  <c r="O50" i="7"/>
  <c r="T49" i="7"/>
  <c r="L42" i="7"/>
  <c r="O42" i="7" s="1"/>
  <c r="T42" i="7"/>
  <c r="U46" i="7"/>
  <c r="T40" i="7"/>
  <c r="T48" i="7"/>
  <c r="U40" i="7"/>
  <c r="T47" i="7"/>
  <c r="U41" i="7"/>
  <c r="T46" i="7"/>
  <c r="U43" i="7"/>
  <c r="M12" i="7"/>
  <c r="M24" i="7"/>
  <c r="U52" i="7"/>
  <c r="T45" i="7"/>
  <c r="U44" i="7"/>
  <c r="T53" i="7"/>
  <c r="T43" i="7"/>
  <c r="U45" i="7"/>
  <c r="O40" i="7"/>
  <c r="K39" i="7"/>
  <c r="U48" i="7"/>
  <c r="U49" i="7"/>
  <c r="T52" i="7"/>
  <c r="T44" i="7"/>
  <c r="U50" i="7"/>
  <c r="U51" i="7"/>
  <c r="M44" i="7"/>
  <c r="P44" i="7" s="1"/>
  <c r="M53" i="7"/>
  <c r="P53" i="7" s="1"/>
  <c r="L49" i="7"/>
  <c r="O49" i="7" s="1"/>
  <c r="L41" i="7"/>
  <c r="O41" i="7" s="1"/>
  <c r="L48" i="7"/>
  <c r="O48" i="7" s="1"/>
  <c r="L47" i="7"/>
  <c r="O47" i="7" s="1"/>
  <c r="L46" i="7"/>
  <c r="O46" i="7" s="1"/>
  <c r="L53" i="7"/>
  <c r="O53" i="7" s="1"/>
  <c r="L45" i="7"/>
  <c r="O45" i="7" s="1"/>
  <c r="L52" i="7"/>
  <c r="O52" i="7" s="1"/>
  <c r="L44" i="7"/>
  <c r="O44" i="7" s="1"/>
  <c r="O39" i="7"/>
  <c r="L51" i="7"/>
  <c r="O51" i="7" s="1"/>
  <c r="L43" i="7"/>
  <c r="O43" i="7" s="1"/>
  <c r="Q53" i="7" l="1"/>
  <c r="S53" i="7" s="1"/>
  <c r="Q44" i="7"/>
  <c r="S44" i="7" s="1"/>
  <c r="J26" i="7"/>
  <c r="J25" i="7"/>
  <c r="J23" i="7"/>
  <c r="J22" i="7"/>
  <c r="J21" i="7"/>
  <c r="J20" i="7"/>
  <c r="J19" i="7"/>
  <c r="J18" i="7"/>
  <c r="J17" i="7"/>
  <c r="J16" i="7"/>
  <c r="J15" i="7"/>
  <c r="J14" i="7"/>
  <c r="J13" i="7"/>
  <c r="J12" i="7"/>
  <c r="J11" i="7"/>
  <c r="O11" i="7" s="1"/>
  <c r="T11" i="7"/>
  <c r="K24" i="7" l="1"/>
  <c r="P24" i="7" s="1"/>
  <c r="Q24" i="7" s="1"/>
  <c r="S24" i="7" s="1"/>
  <c r="A3" i="32"/>
  <c r="J21" i="18" l="1"/>
  <c r="J22" i="18"/>
  <c r="J23" i="18"/>
  <c r="J24" i="18"/>
  <c r="J25" i="18"/>
  <c r="J26" i="18"/>
  <c r="J27" i="18"/>
  <c r="J28" i="18"/>
  <c r="J20" i="18"/>
  <c r="J77" i="17"/>
  <c r="J72" i="17"/>
  <c r="J29" i="18" l="1"/>
  <c r="G9" i="18" s="1"/>
  <c r="J79" i="17"/>
  <c r="B13" i="35" s="1"/>
  <c r="D8" i="11"/>
  <c r="B16" i="24" l="1"/>
  <c r="B15" i="24"/>
  <c r="B14" i="24"/>
  <c r="G22" i="11" l="1"/>
  <c r="E16" i="11"/>
  <c r="E15" i="11"/>
  <c r="E14" i="11"/>
  <c r="E13" i="11"/>
  <c r="E12" i="11"/>
  <c r="E11" i="11"/>
  <c r="E10" i="11"/>
  <c r="E9" i="11"/>
  <c r="E8" i="11"/>
  <c r="G8" i="11" s="1"/>
  <c r="D16" i="11"/>
  <c r="D15" i="11"/>
  <c r="D14" i="11"/>
  <c r="D13" i="11"/>
  <c r="D12" i="11"/>
  <c r="D11" i="11"/>
  <c r="D10" i="11"/>
  <c r="D9" i="11"/>
  <c r="G22" i="1"/>
  <c r="F32" i="1"/>
  <c r="F31" i="1"/>
  <c r="F30" i="1"/>
  <c r="F29" i="1"/>
  <c r="F28" i="1"/>
  <c r="F27" i="1"/>
  <c r="F26" i="1"/>
  <c r="F25" i="1"/>
  <c r="F24" i="1"/>
  <c r="I6" i="1"/>
  <c r="I8" i="1"/>
  <c r="I9" i="1"/>
  <c r="I10" i="1"/>
  <c r="I11" i="1"/>
  <c r="I12" i="1"/>
  <c r="I13" i="1"/>
  <c r="I14" i="1"/>
  <c r="I15" i="1"/>
  <c r="I16" i="1"/>
  <c r="E16" i="1"/>
  <c r="E15" i="1"/>
  <c r="E14" i="1"/>
  <c r="E13" i="1"/>
  <c r="E12" i="1"/>
  <c r="E11" i="1"/>
  <c r="E10" i="1"/>
  <c r="E9" i="1"/>
  <c r="E8" i="1"/>
  <c r="E7" i="1"/>
  <c r="F23" i="1" s="1"/>
  <c r="E6" i="1"/>
  <c r="D16" i="1"/>
  <c r="D15" i="1"/>
  <c r="D14" i="1"/>
  <c r="D13" i="1"/>
  <c r="D12" i="1"/>
  <c r="D11" i="1"/>
  <c r="D10" i="1"/>
  <c r="D9" i="1"/>
  <c r="D8" i="1"/>
  <c r="D7" i="1"/>
  <c r="D6" i="1"/>
  <c r="D22" i="1" s="1"/>
  <c r="A4" i="32"/>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A63" i="32"/>
  <c r="A64" i="32"/>
  <c r="A65" i="32"/>
  <c r="A66" i="32"/>
  <c r="A67" i="32"/>
  <c r="A68" i="32"/>
  <c r="A69" i="32"/>
  <c r="A70" i="32"/>
  <c r="A71" i="32"/>
  <c r="A72" i="32"/>
  <c r="A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c r="A123" i="32"/>
  <c r="A124" i="32"/>
  <c r="A125" i="32"/>
  <c r="A126" i="32"/>
  <c r="A127" i="32"/>
  <c r="A128" i="32"/>
  <c r="A129" i="32"/>
  <c r="A130" i="32"/>
  <c r="A131" i="32"/>
  <c r="A132" i="32"/>
  <c r="A133" i="32"/>
  <c r="A134" i="32"/>
  <c r="A135" i="32"/>
  <c r="A136" i="32"/>
  <c r="A137" i="32"/>
  <c r="A138" i="32"/>
  <c r="A139" i="32"/>
  <c r="A140" i="32"/>
  <c r="A141" i="32"/>
  <c r="A142" i="32"/>
  <c r="A143" i="32"/>
  <c r="A144" i="32"/>
  <c r="A145" i="32"/>
  <c r="A146" i="32"/>
  <c r="A147" i="32"/>
  <c r="A148" i="32"/>
  <c r="A149" i="32"/>
  <c r="A150" i="32"/>
  <c r="A151" i="32"/>
  <c r="A152" i="32"/>
  <c r="A153" i="32"/>
  <c r="A154" i="32"/>
  <c r="A155" i="32"/>
  <c r="A156" i="32"/>
  <c r="A157" i="32"/>
  <c r="A158" i="32"/>
  <c r="A159" i="32"/>
  <c r="A160" i="32"/>
  <c r="A161" i="32"/>
  <c r="A162" i="32"/>
  <c r="A163" i="32"/>
  <c r="A164" i="32"/>
  <c r="A165" i="32"/>
  <c r="A166" i="32"/>
  <c r="A167" i="32"/>
  <c r="A168" i="32"/>
  <c r="A169" i="32"/>
  <c r="A170" i="32"/>
  <c r="A171" i="32"/>
  <c r="A172" i="32"/>
  <c r="A173" i="32"/>
  <c r="A174" i="32"/>
  <c r="A175" i="32"/>
  <c r="A176" i="32"/>
  <c r="A177" i="32"/>
  <c r="A178" i="32"/>
  <c r="A179" i="32"/>
  <c r="A180" i="32"/>
  <c r="A181" i="32"/>
  <c r="A182" i="32"/>
  <c r="A183" i="32"/>
  <c r="A184" i="32"/>
  <c r="A185" i="32"/>
  <c r="A186" i="32"/>
  <c r="A187" i="32"/>
  <c r="A188" i="32"/>
  <c r="A189" i="32"/>
  <c r="A190" i="32"/>
  <c r="A191" i="32"/>
  <c r="A192" i="32"/>
  <c r="A193" i="32"/>
  <c r="A194" i="32"/>
  <c r="A195" i="32"/>
  <c r="A196" i="32"/>
  <c r="A197" i="32"/>
  <c r="A198" i="32"/>
  <c r="A199" i="32"/>
  <c r="A200" i="32"/>
  <c r="A201" i="32"/>
  <c r="A202" i="32"/>
  <c r="A203" i="32"/>
  <c r="A204" i="32"/>
  <c r="A205" i="32"/>
  <c r="A206" i="32"/>
  <c r="A207" i="32"/>
  <c r="A208" i="32"/>
  <c r="A209" i="32"/>
  <c r="A210" i="32"/>
  <c r="A211" i="32"/>
  <c r="A212" i="32"/>
  <c r="A213" i="32"/>
  <c r="A214" i="32"/>
  <c r="A215" i="32"/>
  <c r="A216" i="32"/>
  <c r="A217" i="32"/>
  <c r="A218" i="32"/>
  <c r="A219" i="32"/>
  <c r="A220" i="32"/>
  <c r="A221" i="32"/>
  <c r="A222" i="32"/>
  <c r="A223" i="32"/>
  <c r="A224" i="32"/>
  <c r="A225" i="32"/>
  <c r="A226" i="32"/>
  <c r="A227" i="32"/>
  <c r="A228" i="32"/>
  <c r="A229" i="32"/>
  <c r="A230" i="32"/>
  <c r="A231" i="32"/>
  <c r="A232" i="32"/>
  <c r="A233" i="32"/>
  <c r="A234" i="32"/>
  <c r="A235" i="32"/>
  <c r="A236" i="32"/>
  <c r="A237" i="32"/>
  <c r="A238" i="32"/>
  <c r="A239" i="32"/>
  <c r="A240" i="32"/>
  <c r="A241" i="32"/>
  <c r="A242" i="32"/>
  <c r="A243" i="32"/>
  <c r="A244" i="32"/>
  <c r="A245" i="32"/>
  <c r="A246" i="32"/>
  <c r="A247" i="32"/>
  <c r="A248" i="32"/>
  <c r="A249" i="32"/>
  <c r="A250" i="32"/>
  <c r="A251" i="32"/>
  <c r="A252" i="32"/>
  <c r="A253" i="32"/>
  <c r="A254" i="32"/>
  <c r="A255" i="32"/>
  <c r="A256" i="32"/>
  <c r="A257" i="32"/>
  <c r="A258" i="32"/>
  <c r="A259" i="32"/>
  <c r="A260" i="32"/>
  <c r="A261" i="32"/>
  <c r="A262" i="32"/>
  <c r="A263" i="32"/>
  <c r="A264" i="32"/>
  <c r="A265" i="32"/>
  <c r="A266" i="32"/>
  <c r="A267" i="32"/>
  <c r="A268" i="32"/>
  <c r="A269" i="32"/>
  <c r="A270" i="32"/>
  <c r="A271" i="32"/>
  <c r="A272" i="32"/>
  <c r="A273" i="32"/>
  <c r="A274" i="32"/>
  <c r="A275" i="32"/>
  <c r="A276" i="32"/>
  <c r="A277" i="32"/>
  <c r="A278" i="32"/>
  <c r="A279" i="32"/>
  <c r="A280" i="32"/>
  <c r="A281" i="32"/>
  <c r="A282" i="32"/>
  <c r="A283" i="32"/>
  <c r="A284" i="32"/>
  <c r="A285" i="32"/>
  <c r="A286" i="32"/>
  <c r="A287" i="32"/>
  <c r="A288" i="32"/>
  <c r="A289" i="32"/>
  <c r="A290" i="32"/>
  <c r="A291" i="32"/>
  <c r="A292" i="32"/>
  <c r="A293" i="32"/>
  <c r="A294" i="32"/>
  <c r="A295" i="32"/>
  <c r="A296" i="32"/>
  <c r="A297" i="32"/>
  <c r="A298" i="32"/>
  <c r="A299" i="32"/>
  <c r="A300" i="32"/>
  <c r="A301" i="32"/>
  <c r="A302" i="32"/>
  <c r="A303" i="32"/>
  <c r="A304" i="32"/>
  <c r="A305" i="32"/>
  <c r="A306" i="32"/>
  <c r="A307" i="32"/>
  <c r="A308" i="32"/>
  <c r="A309" i="32"/>
  <c r="A310" i="32"/>
  <c r="A311" i="32"/>
  <c r="A312" i="32"/>
  <c r="A313" i="32"/>
  <c r="A314" i="32"/>
  <c r="A315" i="32"/>
  <c r="A316" i="32"/>
  <c r="A317" i="32"/>
  <c r="A318" i="32"/>
  <c r="A319" i="32"/>
  <c r="A320" i="32"/>
  <c r="A321" i="32"/>
  <c r="A322" i="32"/>
  <c r="A323" i="32"/>
  <c r="A324" i="32"/>
  <c r="A325" i="32"/>
  <c r="A326" i="32"/>
  <c r="A327" i="32"/>
  <c r="A328" i="32"/>
  <c r="A329" i="32"/>
  <c r="A330" i="32"/>
  <c r="A331" i="32"/>
  <c r="A332" i="32"/>
  <c r="A333" i="32"/>
  <c r="A334" i="32"/>
  <c r="A335" i="32"/>
  <c r="A336" i="32"/>
  <c r="A337" i="32"/>
  <c r="A338" i="32"/>
  <c r="A339" i="32"/>
  <c r="A340" i="32"/>
  <c r="A341" i="32"/>
  <c r="A342" i="32"/>
  <c r="A343" i="32"/>
  <c r="A344" i="32"/>
  <c r="A345" i="32"/>
  <c r="A346" i="32"/>
  <c r="A347" i="32"/>
  <c r="A348" i="32"/>
  <c r="A349" i="32"/>
  <c r="A350" i="32"/>
  <c r="A351" i="32"/>
  <c r="A352" i="32"/>
  <c r="A353" i="32"/>
  <c r="A354" i="32"/>
  <c r="A355" i="32"/>
  <c r="A356" i="32"/>
  <c r="A357" i="32"/>
  <c r="A358" i="32"/>
  <c r="A359" i="32"/>
  <c r="A360" i="32"/>
  <c r="A361" i="32"/>
  <c r="A362" i="32"/>
  <c r="A363" i="32"/>
  <c r="A364" i="32"/>
  <c r="A365" i="32"/>
  <c r="A366" i="32"/>
  <c r="A367" i="32"/>
  <c r="A368" i="32"/>
  <c r="A369" i="32"/>
  <c r="A370" i="32"/>
  <c r="A371" i="32"/>
  <c r="A372" i="32"/>
  <c r="A373" i="32"/>
  <c r="A374" i="32"/>
  <c r="A375" i="32"/>
  <c r="A376" i="32"/>
  <c r="A377" i="32"/>
  <c r="A378" i="32"/>
  <c r="A379" i="32"/>
  <c r="A380" i="32"/>
  <c r="A381" i="32"/>
  <c r="A382" i="32"/>
  <c r="A383" i="32"/>
  <c r="A384" i="32"/>
  <c r="A385" i="32"/>
  <c r="A386" i="32"/>
  <c r="A387" i="32"/>
  <c r="A388" i="32"/>
  <c r="A389" i="32"/>
  <c r="A390" i="32"/>
  <c r="A391" i="32"/>
  <c r="A392" i="32"/>
  <c r="A393" i="32"/>
  <c r="A394" i="32"/>
  <c r="A395" i="32"/>
  <c r="A396" i="32"/>
  <c r="A397" i="32"/>
  <c r="A398" i="32"/>
  <c r="A399" i="32"/>
  <c r="A400" i="32"/>
  <c r="A401" i="32"/>
  <c r="A402" i="32"/>
  <c r="A403" i="32"/>
  <c r="A404" i="32"/>
  <c r="A405" i="32"/>
  <c r="A406" i="32"/>
  <c r="A407" i="32"/>
  <c r="A408" i="32"/>
  <c r="A409" i="32"/>
  <c r="A410" i="32"/>
  <c r="A411" i="32"/>
  <c r="A412" i="32"/>
  <c r="A413" i="32"/>
  <c r="A414" i="32"/>
  <c r="A415" i="32"/>
  <c r="A416" i="32"/>
  <c r="A417" i="32"/>
  <c r="A418" i="32"/>
  <c r="A419" i="32"/>
  <c r="A420" i="32"/>
  <c r="A421" i="32"/>
  <c r="A422" i="32"/>
  <c r="A423" i="32"/>
  <c r="A424" i="32"/>
  <c r="A425" i="32"/>
  <c r="A426" i="32"/>
  <c r="A427" i="32"/>
  <c r="A428" i="32"/>
  <c r="A429" i="32"/>
  <c r="A430" i="32"/>
  <c r="A431" i="32"/>
  <c r="A432" i="32"/>
  <c r="A433" i="32"/>
  <c r="A434" i="32"/>
  <c r="A435" i="32"/>
  <c r="A436" i="32"/>
  <c r="A437" i="32"/>
  <c r="A438" i="32"/>
  <c r="A439" i="32"/>
  <c r="A440" i="32"/>
  <c r="A441" i="32"/>
  <c r="A442" i="32"/>
  <c r="A443" i="32"/>
  <c r="A444" i="32"/>
  <c r="A445" i="32"/>
  <c r="A446" i="32"/>
  <c r="A447" i="32"/>
  <c r="A448" i="32"/>
  <c r="A449" i="32"/>
  <c r="A450" i="32"/>
  <c r="A451" i="32"/>
  <c r="A452" i="32"/>
  <c r="A453" i="32"/>
  <c r="A454" i="32"/>
  <c r="A455" i="32"/>
  <c r="A456" i="32"/>
  <c r="A457" i="32"/>
  <c r="A458" i="32"/>
  <c r="A459" i="32"/>
  <c r="A460" i="32"/>
  <c r="A461" i="32"/>
  <c r="A462" i="32"/>
  <c r="A463" i="32"/>
  <c r="A464" i="32"/>
  <c r="A465" i="32"/>
  <c r="A466" i="32"/>
  <c r="A467" i="32"/>
  <c r="A468" i="32"/>
  <c r="A469" i="32"/>
  <c r="A470" i="32"/>
  <c r="A471" i="32"/>
  <c r="A472" i="32"/>
  <c r="A473" i="32"/>
  <c r="A474" i="32"/>
  <c r="A475" i="32"/>
  <c r="A476" i="32"/>
  <c r="A477" i="32"/>
  <c r="A478" i="32"/>
  <c r="A479" i="32"/>
  <c r="A480" i="32"/>
  <c r="A481" i="32"/>
  <c r="A482" i="32"/>
  <c r="A483" i="32"/>
  <c r="A484" i="32"/>
  <c r="A485" i="32"/>
  <c r="A486" i="32"/>
  <c r="A487" i="32"/>
  <c r="A488" i="32"/>
  <c r="A489" i="32"/>
  <c r="A490" i="32"/>
  <c r="A491" i="32"/>
  <c r="A492" i="32"/>
  <c r="A493" i="32"/>
  <c r="A494" i="32"/>
  <c r="A495" i="32"/>
  <c r="A496" i="32"/>
  <c r="A497" i="32"/>
  <c r="A498" i="32"/>
  <c r="A499" i="32"/>
  <c r="A500" i="32"/>
  <c r="A501" i="32"/>
  <c r="A502" i="32"/>
  <c r="A503" i="32"/>
  <c r="A504" i="32"/>
  <c r="A505" i="32"/>
  <c r="A506" i="32"/>
  <c r="A507" i="32"/>
  <c r="A508" i="32"/>
  <c r="A509" i="32"/>
  <c r="A510" i="32"/>
  <c r="A511" i="32"/>
  <c r="A512" i="32"/>
  <c r="A513" i="32"/>
  <c r="A514" i="32"/>
  <c r="A515" i="32"/>
  <c r="A516" i="32"/>
  <c r="A517" i="32"/>
  <c r="A518" i="32"/>
  <c r="A519" i="32"/>
  <c r="A520" i="32"/>
  <c r="A521" i="32"/>
  <c r="A522" i="32"/>
  <c r="A523" i="32"/>
  <c r="A524" i="32"/>
  <c r="A525" i="32"/>
  <c r="A526" i="32"/>
  <c r="A527" i="32"/>
  <c r="A528" i="32"/>
  <c r="A529" i="32"/>
  <c r="A530" i="32"/>
  <c r="A531" i="32"/>
  <c r="A532" i="32"/>
  <c r="A533" i="32"/>
  <c r="A534" i="32"/>
  <c r="A535" i="32"/>
  <c r="A536" i="32"/>
  <c r="A537" i="32"/>
  <c r="A538" i="32"/>
  <c r="A539" i="32"/>
  <c r="A540" i="32"/>
  <c r="A541" i="32"/>
  <c r="A542" i="32"/>
  <c r="A543" i="32"/>
  <c r="A544" i="32"/>
  <c r="A545" i="32"/>
  <c r="A546" i="32"/>
  <c r="A547" i="32"/>
  <c r="A548" i="32"/>
  <c r="A549" i="32"/>
  <c r="A550" i="32"/>
  <c r="A551" i="32"/>
  <c r="A552" i="32"/>
  <c r="A553" i="32"/>
  <c r="A554" i="32"/>
  <c r="A555" i="32"/>
  <c r="A556" i="32"/>
  <c r="A557" i="32"/>
  <c r="A558" i="32"/>
  <c r="A559" i="32"/>
  <c r="A560" i="32"/>
  <c r="A561" i="32"/>
  <c r="A562" i="32"/>
  <c r="A563" i="32"/>
  <c r="A564" i="32"/>
  <c r="A565" i="32"/>
  <c r="A566" i="32"/>
  <c r="A567" i="32"/>
  <c r="A568" i="32"/>
  <c r="A569" i="32"/>
  <c r="A570" i="32"/>
  <c r="A571" i="32"/>
  <c r="A572" i="32"/>
  <c r="A573" i="32"/>
  <c r="A574" i="32"/>
  <c r="A575" i="32"/>
  <c r="A576" i="32"/>
  <c r="A577" i="32"/>
  <c r="A578" i="32"/>
  <c r="A579" i="32"/>
  <c r="A580" i="32"/>
  <c r="A581" i="32"/>
  <c r="A582" i="32"/>
  <c r="A583" i="32"/>
  <c r="A584" i="32"/>
  <c r="A585" i="32"/>
  <c r="A586" i="32"/>
  <c r="A587" i="32"/>
  <c r="A588" i="32"/>
  <c r="A589" i="32"/>
  <c r="A590" i="32"/>
  <c r="A591" i="32"/>
  <c r="A592" i="32"/>
  <c r="A593" i="32"/>
  <c r="A594" i="32"/>
  <c r="A595" i="32"/>
  <c r="A596" i="32"/>
  <c r="A597" i="32"/>
  <c r="A598" i="32"/>
  <c r="A599" i="32"/>
  <c r="A600" i="32"/>
  <c r="A601" i="32"/>
  <c r="A602" i="32"/>
  <c r="A603" i="32"/>
  <c r="A604" i="32"/>
  <c r="A605" i="32"/>
  <c r="A606" i="32"/>
  <c r="A607" i="32"/>
  <c r="A608" i="32"/>
  <c r="A609" i="32"/>
  <c r="A610" i="32"/>
  <c r="A611" i="32"/>
  <c r="A612" i="32"/>
  <c r="A613" i="32"/>
  <c r="A614" i="32"/>
  <c r="A615" i="32"/>
  <c r="A616" i="32"/>
  <c r="A617" i="32"/>
  <c r="A618" i="32"/>
  <c r="A619" i="32"/>
  <c r="A620" i="32"/>
  <c r="A621" i="32"/>
  <c r="A622" i="32"/>
  <c r="A623" i="32"/>
  <c r="A624" i="32"/>
  <c r="A625" i="32"/>
  <c r="A626" i="32"/>
  <c r="A627" i="32"/>
  <c r="A628" i="32"/>
  <c r="A629" i="32"/>
  <c r="A630" i="32"/>
  <c r="A631" i="32"/>
  <c r="A632" i="32"/>
  <c r="A633" i="32"/>
  <c r="A634" i="32"/>
  <c r="A635" i="32"/>
  <c r="A636" i="32"/>
  <c r="A637" i="32"/>
  <c r="A638" i="32"/>
  <c r="A639" i="32"/>
  <c r="A640" i="32"/>
  <c r="A641" i="32"/>
  <c r="A642" i="32"/>
  <c r="A643" i="32"/>
  <c r="A644" i="32"/>
  <c r="A645" i="32"/>
  <c r="A646" i="32"/>
  <c r="A647" i="32"/>
  <c r="A648" i="32"/>
  <c r="A649" i="32"/>
  <c r="A650" i="32"/>
  <c r="A651" i="32"/>
  <c r="A652" i="32"/>
  <c r="A653" i="32"/>
  <c r="A654" i="32"/>
  <c r="A655" i="32"/>
  <c r="A656" i="32"/>
  <c r="A657" i="32"/>
  <c r="A658" i="32"/>
  <c r="A659" i="32"/>
  <c r="A660" i="32"/>
  <c r="A661" i="32"/>
  <c r="A662" i="32"/>
  <c r="A663" i="32"/>
  <c r="A664" i="32"/>
  <c r="A665" i="32"/>
  <c r="A666" i="32"/>
  <c r="A667" i="32"/>
  <c r="A668" i="32"/>
  <c r="A669" i="32"/>
  <c r="A670" i="32"/>
  <c r="A671" i="32"/>
  <c r="A672" i="32"/>
  <c r="A673" i="32"/>
  <c r="A674" i="32"/>
  <c r="A675" i="32"/>
  <c r="A676" i="32"/>
  <c r="A677" i="32"/>
  <c r="A678" i="32"/>
  <c r="A679" i="32"/>
  <c r="A680" i="32"/>
  <c r="A681" i="32"/>
  <c r="A682" i="32"/>
  <c r="A683" i="32"/>
  <c r="A684" i="32"/>
  <c r="A685" i="32"/>
  <c r="A686" i="32"/>
  <c r="A687" i="32"/>
  <c r="A688" i="32"/>
  <c r="A689" i="32"/>
  <c r="A690" i="32"/>
  <c r="A691" i="32"/>
  <c r="A692" i="32"/>
  <c r="A693" i="32"/>
  <c r="A694" i="32"/>
  <c r="A695" i="32"/>
  <c r="A696" i="32"/>
  <c r="A697" i="32"/>
  <c r="A698" i="32"/>
  <c r="A699" i="32"/>
  <c r="A700" i="32"/>
  <c r="A701" i="32"/>
  <c r="A702" i="32"/>
  <c r="A703" i="32"/>
  <c r="A704" i="32"/>
  <c r="A705" i="32"/>
  <c r="A706" i="32"/>
  <c r="A707" i="32"/>
  <c r="A708" i="32"/>
  <c r="A709" i="32"/>
  <c r="A710" i="32"/>
  <c r="A711" i="32"/>
  <c r="A712" i="32"/>
  <c r="A713" i="32"/>
  <c r="A714" i="32"/>
  <c r="A715" i="32"/>
  <c r="A716" i="32"/>
  <c r="A717" i="32"/>
  <c r="A718" i="32"/>
  <c r="A719" i="32"/>
  <c r="A720" i="32"/>
  <c r="A721" i="32"/>
  <c r="A722" i="32"/>
  <c r="A723" i="32"/>
  <c r="A724" i="32"/>
  <c r="A725" i="32"/>
  <c r="A726" i="32"/>
  <c r="A727" i="32"/>
  <c r="A728" i="32"/>
  <c r="A729" i="32"/>
  <c r="A730" i="32"/>
  <c r="A731" i="32"/>
  <c r="A732" i="32"/>
  <c r="A733" i="32"/>
  <c r="A734" i="32"/>
  <c r="A735" i="32"/>
  <c r="A736" i="32"/>
  <c r="A737" i="32"/>
  <c r="A738" i="32"/>
  <c r="A739" i="32"/>
  <c r="A740" i="32"/>
  <c r="A741" i="32"/>
  <c r="A742" i="32"/>
  <c r="A743" i="32"/>
  <c r="A744" i="32"/>
  <c r="A745" i="32"/>
  <c r="A746" i="32"/>
  <c r="A747" i="32"/>
  <c r="A748" i="32"/>
  <c r="A749" i="32"/>
  <c r="A750" i="32"/>
  <c r="A751" i="32"/>
  <c r="A752" i="32"/>
  <c r="A753" i="32"/>
  <c r="A754" i="32"/>
  <c r="A755" i="32"/>
  <c r="A756" i="32"/>
  <c r="A757" i="32"/>
  <c r="A758" i="32"/>
  <c r="A759" i="32"/>
  <c r="A760" i="32"/>
  <c r="A761" i="32"/>
  <c r="A762" i="32"/>
  <c r="A763" i="32"/>
  <c r="A764" i="32"/>
  <c r="A765" i="32"/>
  <c r="A766" i="32"/>
  <c r="A767" i="32"/>
  <c r="A768" i="32"/>
  <c r="A769" i="32"/>
  <c r="A770" i="32"/>
  <c r="A771" i="32"/>
  <c r="A772" i="32"/>
  <c r="A773" i="32"/>
  <c r="A774" i="32"/>
  <c r="A775" i="32"/>
  <c r="A776" i="32"/>
  <c r="A777" i="32"/>
  <c r="A778" i="32"/>
  <c r="A779" i="32"/>
  <c r="A780" i="32"/>
  <c r="A781" i="32"/>
  <c r="A782" i="32"/>
  <c r="A783" i="32"/>
  <c r="A784" i="32"/>
  <c r="A785" i="32"/>
  <c r="A786" i="32"/>
  <c r="A787" i="32"/>
  <c r="A788" i="32"/>
  <c r="A789" i="32"/>
  <c r="A790" i="32"/>
  <c r="A791" i="32"/>
  <c r="A792" i="32"/>
  <c r="A793" i="32"/>
  <c r="A794" i="32"/>
  <c r="A795" i="32"/>
  <c r="A796" i="32"/>
  <c r="A797" i="32"/>
  <c r="A798" i="32"/>
  <c r="A799" i="32"/>
  <c r="A800" i="32"/>
  <c r="A801" i="32"/>
  <c r="A802" i="32"/>
  <c r="A803" i="32"/>
  <c r="A804" i="32"/>
  <c r="A805" i="32"/>
  <c r="A806" i="32"/>
  <c r="A807" i="32"/>
  <c r="A808" i="32"/>
  <c r="A809" i="32"/>
  <c r="A810" i="32"/>
  <c r="A811" i="32"/>
  <c r="A812" i="32"/>
  <c r="A813" i="32"/>
  <c r="A814" i="32"/>
  <c r="A815" i="32"/>
  <c r="A816" i="32"/>
  <c r="A817" i="32"/>
  <c r="A818" i="32"/>
  <c r="A819" i="32"/>
  <c r="A820" i="32"/>
  <c r="A821" i="32"/>
  <c r="A822" i="32"/>
  <c r="A823" i="32"/>
  <c r="A824" i="32"/>
  <c r="A825" i="32"/>
  <c r="A826" i="32"/>
  <c r="A827" i="32"/>
  <c r="A828" i="32"/>
  <c r="A829" i="32"/>
  <c r="A830" i="32"/>
  <c r="A831" i="32"/>
  <c r="A832" i="32"/>
  <c r="A833" i="32"/>
  <c r="A834" i="32"/>
  <c r="A835" i="32"/>
  <c r="A836" i="32"/>
  <c r="A837" i="32"/>
  <c r="A838" i="32"/>
  <c r="A839" i="32"/>
  <c r="A840" i="32"/>
  <c r="A841" i="32"/>
  <c r="A842" i="32"/>
  <c r="A843" i="32"/>
  <c r="A844" i="32"/>
  <c r="A845" i="32"/>
  <c r="A846" i="32"/>
  <c r="A847" i="32"/>
  <c r="A848" i="32"/>
  <c r="A849" i="32"/>
  <c r="A850" i="32"/>
  <c r="A851" i="32"/>
  <c r="A852" i="32"/>
  <c r="A853" i="32"/>
  <c r="A854" i="32"/>
  <c r="A855" i="32"/>
  <c r="A856" i="32"/>
  <c r="A857" i="32"/>
  <c r="A858" i="32"/>
  <c r="A859" i="32"/>
  <c r="A860" i="32"/>
  <c r="A861" i="32"/>
  <c r="A862" i="32"/>
  <c r="A863" i="32"/>
  <c r="A864" i="32"/>
  <c r="A865" i="32"/>
  <c r="A866" i="32"/>
  <c r="A867" i="32"/>
  <c r="A868" i="32"/>
  <c r="A869" i="32"/>
  <c r="A870" i="32"/>
  <c r="A871" i="32"/>
  <c r="A872" i="32"/>
  <c r="A873" i="32"/>
  <c r="A874" i="32"/>
  <c r="A875" i="32"/>
  <c r="A876" i="32"/>
  <c r="A877" i="32"/>
  <c r="A878" i="32"/>
  <c r="A879" i="32"/>
  <c r="A880" i="32"/>
  <c r="A881" i="32"/>
  <c r="A882" i="32"/>
  <c r="A883" i="32"/>
  <c r="A884" i="32"/>
  <c r="A885" i="32"/>
  <c r="A886" i="32"/>
  <c r="A887" i="32"/>
  <c r="A888" i="32"/>
  <c r="A889" i="32"/>
  <c r="A890" i="32"/>
  <c r="A891" i="32"/>
  <c r="A892" i="32"/>
  <c r="A893" i="32"/>
  <c r="A894" i="32"/>
  <c r="A895" i="32"/>
  <c r="A896" i="32"/>
  <c r="A897" i="32"/>
  <c r="A898" i="32"/>
  <c r="A899" i="32"/>
  <c r="A900" i="32"/>
  <c r="A901" i="32"/>
  <c r="A902" i="32"/>
  <c r="A903" i="32"/>
  <c r="A904" i="32"/>
  <c r="A905" i="32"/>
  <c r="A906" i="32"/>
  <c r="A907" i="32"/>
  <c r="A908" i="32"/>
  <c r="A909" i="32"/>
  <c r="A910" i="32"/>
  <c r="A911" i="32"/>
  <c r="A912" i="32"/>
  <c r="A913" i="32"/>
  <c r="A914" i="32"/>
  <c r="A915" i="32"/>
  <c r="A916" i="32"/>
  <c r="A917" i="32"/>
  <c r="A918" i="32"/>
  <c r="A919" i="32"/>
  <c r="A920" i="32"/>
  <c r="A921" i="32"/>
  <c r="A922" i="32"/>
  <c r="A923" i="32"/>
  <c r="A924" i="32"/>
  <c r="A925" i="32"/>
  <c r="A926" i="32"/>
  <c r="A927" i="32"/>
  <c r="A928" i="32"/>
  <c r="A929" i="32"/>
  <c r="A930" i="32"/>
  <c r="A931" i="32"/>
  <c r="A932" i="32"/>
  <c r="A933" i="32"/>
  <c r="A934" i="32"/>
  <c r="A935" i="32"/>
  <c r="A936" i="32"/>
  <c r="A937" i="32"/>
  <c r="A938" i="32"/>
  <c r="A939" i="32"/>
  <c r="A940" i="32"/>
  <c r="A941" i="32"/>
  <c r="A942" i="32"/>
  <c r="A943" i="32"/>
  <c r="A944" i="32"/>
  <c r="A945" i="32"/>
  <c r="A946" i="32"/>
  <c r="A947" i="32"/>
  <c r="A948" i="32"/>
  <c r="A949" i="32"/>
  <c r="A950" i="32"/>
  <c r="A951" i="32"/>
  <c r="A952" i="32"/>
  <c r="A953" i="32"/>
  <c r="A954" i="32"/>
  <c r="A955" i="32"/>
  <c r="A956" i="32"/>
  <c r="A957" i="32"/>
  <c r="K6" i="1" l="1"/>
  <c r="F22" i="1"/>
  <c r="J6" i="1"/>
  <c r="B32" i="1" l="1"/>
  <c r="B28" i="1"/>
  <c r="B24" i="1"/>
  <c r="B31" i="1"/>
  <c r="B27" i="1"/>
  <c r="B26" i="1"/>
  <c r="B29" i="1"/>
  <c r="H22" i="1"/>
  <c r="B23" i="1"/>
  <c r="B30" i="1"/>
  <c r="B25" i="1"/>
  <c r="L6" i="1"/>
  <c r="C32" i="1" l="1"/>
  <c r="C31" i="1"/>
  <c r="C30" i="1"/>
  <c r="C29" i="1"/>
  <c r="C28" i="1"/>
  <c r="C27" i="1"/>
  <c r="C26" i="1"/>
  <c r="C25" i="1"/>
  <c r="C24" i="1"/>
  <c r="C23" i="1"/>
  <c r="F9" i="18" l="1"/>
  <c r="G32" i="1" l="1"/>
  <c r="G31" i="1"/>
  <c r="G30" i="1"/>
  <c r="G29" i="1"/>
  <c r="G28" i="1"/>
  <c r="G27" i="1"/>
  <c r="J27" i="1" s="1"/>
  <c r="G26" i="1"/>
  <c r="G25" i="1"/>
  <c r="G24" i="1"/>
  <c r="G23" i="1"/>
  <c r="D32" i="1"/>
  <c r="D31" i="1"/>
  <c r="D30" i="1"/>
  <c r="D29" i="1"/>
  <c r="D28" i="1"/>
  <c r="D27" i="1"/>
  <c r="D26" i="1"/>
  <c r="D25" i="1"/>
  <c r="D24" i="1"/>
  <c r="D23" i="1"/>
  <c r="K16" i="1"/>
  <c r="J15" i="1"/>
  <c r="K14" i="1"/>
  <c r="J13" i="1"/>
  <c r="K12" i="1"/>
  <c r="J11" i="1"/>
  <c r="K10" i="1"/>
  <c r="J9" i="1"/>
  <c r="K8" i="1"/>
  <c r="B34" i="7"/>
  <c r="D34" i="7"/>
  <c r="J23" i="1" l="1"/>
  <c r="J31" i="1"/>
  <c r="J16" i="1"/>
  <c r="L16" i="1" s="1"/>
  <c r="J8" i="1"/>
  <c r="L8" i="1" s="1"/>
  <c r="J25" i="1"/>
  <c r="J29" i="1"/>
  <c r="J26" i="1"/>
  <c r="J30" i="1"/>
  <c r="J24" i="1"/>
  <c r="J28" i="1"/>
  <c r="J32" i="1"/>
  <c r="J10" i="1"/>
  <c r="L10" i="1" s="1"/>
  <c r="J12" i="1"/>
  <c r="L12" i="1" s="1"/>
  <c r="J14" i="1"/>
  <c r="L14" i="1" s="1"/>
  <c r="K11" i="1"/>
  <c r="L11" i="1" s="1"/>
  <c r="K15" i="1"/>
  <c r="L15" i="1" s="1"/>
  <c r="K9" i="1"/>
  <c r="L9" i="1" s="1"/>
  <c r="K13" i="1"/>
  <c r="L13" i="1" s="1"/>
  <c r="N17" i="1"/>
  <c r="J17" i="1" l="1"/>
  <c r="L17" i="1"/>
  <c r="K17" i="1"/>
  <c r="K31" i="17" l="1"/>
  <c r="K54" i="17"/>
  <c r="K55" i="17"/>
  <c r="K56" i="17"/>
  <c r="K57" i="17"/>
  <c r="K58" i="17"/>
  <c r="K59" i="17"/>
  <c r="K60" i="17"/>
  <c r="K61" i="17"/>
  <c r="K53" i="17"/>
  <c r="H23" i="1" l="1"/>
  <c r="H24" i="1"/>
  <c r="H25" i="1"/>
  <c r="H26" i="1"/>
  <c r="H27" i="1"/>
  <c r="H28" i="1"/>
  <c r="H29" i="1"/>
  <c r="H30" i="1"/>
  <c r="H31" i="1"/>
  <c r="H32" i="1"/>
  <c r="K28" i="1" l="1"/>
  <c r="L28" i="1" s="1"/>
  <c r="I28" i="1"/>
  <c r="K30" i="1"/>
  <c r="L30" i="1" s="1"/>
  <c r="I30" i="1"/>
  <c r="K26" i="1"/>
  <c r="L26" i="1" s="1"/>
  <c r="I26" i="1"/>
  <c r="K29" i="1"/>
  <c r="L29" i="1" s="1"/>
  <c r="I29" i="1"/>
  <c r="K25" i="1"/>
  <c r="L25" i="1" s="1"/>
  <c r="I25" i="1"/>
  <c r="K32" i="1"/>
  <c r="L32" i="1" s="1"/>
  <c r="I32" i="1"/>
  <c r="K24" i="1"/>
  <c r="L24" i="1" s="1"/>
  <c r="I24" i="1"/>
  <c r="K31" i="1"/>
  <c r="L31" i="1" s="1"/>
  <c r="I31" i="1"/>
  <c r="K27" i="1"/>
  <c r="L27" i="1" s="1"/>
  <c r="I27" i="1"/>
  <c r="K23" i="1"/>
  <c r="L23" i="1" s="1"/>
  <c r="I23" i="1"/>
  <c r="K15" i="17"/>
  <c r="K14" i="17"/>
  <c r="J62" i="17"/>
  <c r="J50" i="17"/>
  <c r="J45" i="17"/>
  <c r="J65" i="17" l="1"/>
  <c r="B12" i="35" s="1"/>
  <c r="J34" i="17" l="1"/>
  <c r="J35" i="17" s="1"/>
  <c r="K13" i="17" l="1"/>
  <c r="K12" i="17"/>
  <c r="K11" i="17"/>
  <c r="K10" i="17"/>
  <c r="J36" i="17" l="1"/>
  <c r="E6" i="17" s="1"/>
  <c r="L54" i="20" l="1"/>
  <c r="D97" i="20"/>
  <c r="D96" i="20"/>
  <c r="E60" i="24" l="1"/>
  <c r="E59" i="24"/>
  <c r="C58" i="24"/>
  <c r="E58" i="24" l="1"/>
  <c r="D67" i="24" l="1"/>
  <c r="L59" i="24"/>
  <c r="L60" i="24"/>
  <c r="L61" i="24"/>
  <c r="L58" i="24"/>
  <c r="L60" i="20"/>
  <c r="L61" i="20"/>
  <c r="L62" i="20"/>
  <c r="L59" i="20"/>
  <c r="L69" i="20"/>
  <c r="L70" i="20"/>
  <c r="L68" i="20"/>
  <c r="D70" i="20"/>
  <c r="E70" i="20" s="1"/>
  <c r="G70" i="20" s="1"/>
  <c r="D96" i="24"/>
  <c r="E96" i="24" s="1"/>
  <c r="D95" i="24"/>
  <c r="E95" i="24" s="1"/>
  <c r="D89" i="24"/>
  <c r="E89" i="24" s="1"/>
  <c r="G89" i="24" s="1"/>
  <c r="D88" i="24"/>
  <c r="E88" i="24" s="1"/>
  <c r="G88" i="24" s="1"/>
  <c r="L87" i="24"/>
  <c r="D87" i="24"/>
  <c r="E87" i="24" s="1"/>
  <c r="G87" i="24" s="1"/>
  <c r="L86" i="24"/>
  <c r="D86" i="24"/>
  <c r="E86" i="24" s="1"/>
  <c r="G86" i="24" s="1"/>
  <c r="L81" i="24"/>
  <c r="D81" i="24"/>
  <c r="E81" i="24" s="1"/>
  <c r="G81" i="24" s="1"/>
  <c r="L80" i="24"/>
  <c r="D80" i="24"/>
  <c r="E80" i="24" s="1"/>
  <c r="G80" i="24" s="1"/>
  <c r="L78" i="24"/>
  <c r="D78" i="24"/>
  <c r="E78" i="24" s="1"/>
  <c r="G78" i="24" s="1"/>
  <c r="L77" i="24"/>
  <c r="D77" i="24"/>
  <c r="E77" i="24" s="1"/>
  <c r="G77" i="24" s="1"/>
  <c r="L76" i="24"/>
  <c r="D76" i="24"/>
  <c r="E76" i="24" s="1"/>
  <c r="G76" i="24" s="1"/>
  <c r="L75" i="24"/>
  <c r="D75" i="24"/>
  <c r="E75" i="24" s="1"/>
  <c r="G75" i="24" s="1"/>
  <c r="D73" i="24"/>
  <c r="E73" i="24" s="1"/>
  <c r="G73" i="24" s="1"/>
  <c r="L72" i="24"/>
  <c r="D72" i="24"/>
  <c r="E72" i="24" s="1"/>
  <c r="G72" i="24" s="1"/>
  <c r="L71" i="24"/>
  <c r="D71" i="24"/>
  <c r="E71" i="24" s="1"/>
  <c r="G71" i="24" s="1"/>
  <c r="G70" i="24" s="1"/>
  <c r="D68" i="24"/>
  <c r="E68" i="24" s="1"/>
  <c r="E67" i="24"/>
  <c r="L53" i="24"/>
  <c r="D53" i="24"/>
  <c r="E53" i="24" s="1"/>
  <c r="G53" i="24" s="1"/>
  <c r="L52" i="24"/>
  <c r="L51" i="24"/>
  <c r="D51" i="24"/>
  <c r="E51" i="24" s="1"/>
  <c r="G51" i="24" s="1"/>
  <c r="L49" i="24"/>
  <c r="D49" i="24"/>
  <c r="E49" i="24" s="1"/>
  <c r="G49" i="24" s="1"/>
  <c r="L48" i="24"/>
  <c r="L47" i="24"/>
  <c r="D47" i="24"/>
  <c r="E47" i="24" s="1"/>
  <c r="G47" i="24" s="1"/>
  <c r="L45" i="24"/>
  <c r="D45" i="24"/>
  <c r="E45" i="24" s="1"/>
  <c r="G45" i="24" s="1"/>
  <c r="L44" i="24"/>
  <c r="D44" i="24"/>
  <c r="E44" i="24" s="1"/>
  <c r="G44" i="24" s="1"/>
  <c r="L43" i="24"/>
  <c r="D43" i="24"/>
  <c r="E43" i="24" s="1"/>
  <c r="L42" i="24"/>
  <c r="D42" i="24"/>
  <c r="E42" i="24" s="1"/>
  <c r="L41" i="24"/>
  <c r="D41" i="24"/>
  <c r="E41" i="24" s="1"/>
  <c r="D39" i="24"/>
  <c r="E39" i="24" s="1"/>
  <c r="G39" i="24" s="1"/>
  <c r="L38" i="24"/>
  <c r="D38" i="24"/>
  <c r="E38" i="24" s="1"/>
  <c r="L37" i="24"/>
  <c r="D37" i="24"/>
  <c r="E37" i="24" s="1"/>
  <c r="D31" i="24"/>
  <c r="E31" i="24" s="1"/>
  <c r="G31" i="24" s="1"/>
  <c r="D30" i="24"/>
  <c r="E30" i="24" s="1"/>
  <c r="G30" i="24" s="1"/>
  <c r="L29" i="24"/>
  <c r="D29" i="24"/>
  <c r="E29" i="24" s="1"/>
  <c r="G29" i="24" s="1"/>
  <c r="L28" i="24"/>
  <c r="D28" i="24"/>
  <c r="E28" i="24" s="1"/>
  <c r="G28" i="24" s="1"/>
  <c r="F68" i="24"/>
  <c r="F60" i="24"/>
  <c r="G60" i="24" s="1"/>
  <c r="F59" i="24"/>
  <c r="G59" i="24" s="1"/>
  <c r="F96" i="24"/>
  <c r="F38" i="24"/>
  <c r="F58" i="24"/>
  <c r="G58" i="24" s="1"/>
  <c r="G62" i="24" l="1"/>
  <c r="G68" i="24"/>
  <c r="L36" i="24"/>
  <c r="L70" i="24"/>
  <c r="G79" i="24"/>
  <c r="L74" i="24"/>
  <c r="L79" i="24"/>
  <c r="L90" i="24"/>
  <c r="L67" i="20"/>
  <c r="G96" i="24"/>
  <c r="L46" i="24"/>
  <c r="G50" i="24"/>
  <c r="L50" i="24"/>
  <c r="G74" i="24"/>
  <c r="L63" i="20"/>
  <c r="L62" i="24"/>
  <c r="F67" i="24"/>
  <c r="G67" i="24" s="1"/>
  <c r="F95" i="24"/>
  <c r="G95" i="24" s="1"/>
  <c r="G97" i="24" s="1"/>
  <c r="L32" i="24"/>
  <c r="L40" i="24"/>
  <c r="G32" i="24"/>
  <c r="G38" i="24"/>
  <c r="F41" i="24"/>
  <c r="G41" i="24" s="1"/>
  <c r="F43" i="24"/>
  <c r="G43" i="24" s="1"/>
  <c r="G46" i="24"/>
  <c r="G90" i="24"/>
  <c r="F37" i="24"/>
  <c r="G37" i="24" s="1"/>
  <c r="G36" i="24" s="1"/>
  <c r="F42" i="24"/>
  <c r="G42" i="24" s="1"/>
  <c r="L46" i="20"/>
  <c r="D69" i="20"/>
  <c r="E69" i="20" s="1"/>
  <c r="G69" i="20" s="1"/>
  <c r="D68" i="20"/>
  <c r="E68" i="20" s="1"/>
  <c r="L54" i="24" l="1"/>
  <c r="L82" i="24"/>
  <c r="G82" i="24"/>
  <c r="G68" i="20"/>
  <c r="G67" i="20" s="1"/>
  <c r="G40" i="24"/>
  <c r="G54" i="24" s="1"/>
  <c r="L53" i="20"/>
  <c r="L49" i="20"/>
  <c r="L52" i="20"/>
  <c r="D44" i="20"/>
  <c r="G63" i="20"/>
  <c r="D39" i="20"/>
  <c r="E39" i="20" s="1"/>
  <c r="D38" i="20"/>
  <c r="E38" i="20" s="1"/>
  <c r="D90" i="20" l="1"/>
  <c r="D89" i="20"/>
  <c r="D88" i="20"/>
  <c r="D87" i="20"/>
  <c r="D82" i="20"/>
  <c r="D81" i="20"/>
  <c r="D79" i="20"/>
  <c r="D78" i="20"/>
  <c r="D77" i="20"/>
  <c r="D76" i="20"/>
  <c r="D74" i="20"/>
  <c r="D73" i="20"/>
  <c r="D72" i="20"/>
  <c r="D52" i="20"/>
  <c r="D48" i="20"/>
  <c r="D46" i="20"/>
  <c r="D45" i="20"/>
  <c r="D43" i="20"/>
  <c r="D42" i="20"/>
  <c r="D40" i="20"/>
  <c r="E97" i="20" l="1"/>
  <c r="E96" i="20"/>
  <c r="L88" i="20"/>
  <c r="L87" i="20"/>
  <c r="L82" i="20"/>
  <c r="L81" i="20"/>
  <c r="L79" i="20"/>
  <c r="L78" i="20"/>
  <c r="L77" i="20"/>
  <c r="L76" i="20"/>
  <c r="L73" i="20"/>
  <c r="L72" i="20"/>
  <c r="E82" i="20"/>
  <c r="G82" i="20" s="1"/>
  <c r="E79" i="20"/>
  <c r="G79" i="20" s="1"/>
  <c r="L51" i="20"/>
  <c r="L50" i="20"/>
  <c r="L48" i="20"/>
  <c r="L45" i="20"/>
  <c r="L44" i="20"/>
  <c r="L43" i="20"/>
  <c r="L42" i="20"/>
  <c r="L39" i="20"/>
  <c r="L38" i="20"/>
  <c r="L30" i="20"/>
  <c r="L29" i="20"/>
  <c r="G54" i="20"/>
  <c r="G50" i="20"/>
  <c r="E45" i="20"/>
  <c r="G45" i="20" s="1"/>
  <c r="E46" i="20"/>
  <c r="G46" i="20" s="1"/>
  <c r="L37" i="20" l="1"/>
  <c r="L71" i="20"/>
  <c r="L75" i="20"/>
  <c r="L33" i="20"/>
  <c r="L41" i="20"/>
  <c r="L47" i="20"/>
  <c r="L80" i="20"/>
  <c r="L91" i="20"/>
  <c r="L83" i="20" l="1"/>
  <c r="L55" i="20"/>
  <c r="B13" i="23" l="1"/>
  <c r="E6" i="23" s="1"/>
  <c r="E90" i="20" l="1"/>
  <c r="G90" i="20" s="1"/>
  <c r="E89" i="20"/>
  <c r="G89" i="20" s="1"/>
  <c r="E88" i="20"/>
  <c r="G88" i="20" s="1"/>
  <c r="E87" i="20"/>
  <c r="G87" i="20" s="1"/>
  <c r="E81" i="20"/>
  <c r="G81" i="20" s="1"/>
  <c r="G80" i="20" s="1"/>
  <c r="E78" i="20"/>
  <c r="G78" i="20" s="1"/>
  <c r="E77" i="20"/>
  <c r="G77" i="20" s="1"/>
  <c r="E76" i="20"/>
  <c r="G76" i="20" s="1"/>
  <c r="E74" i="20"/>
  <c r="G74" i="20" s="1"/>
  <c r="E73" i="20"/>
  <c r="G73" i="20" s="1"/>
  <c r="E72" i="20"/>
  <c r="G72" i="20" s="1"/>
  <c r="E44" i="20"/>
  <c r="G71" i="20" l="1"/>
  <c r="G44" i="20"/>
  <c r="G75" i="20"/>
  <c r="G91" i="20"/>
  <c r="G83" i="20" l="1"/>
  <c r="E52" i="20"/>
  <c r="G52" i="20" s="1"/>
  <c r="G51" i="20" s="1"/>
  <c r="E48" i="20"/>
  <c r="G48" i="20" s="1"/>
  <c r="G47" i="20" s="1"/>
  <c r="E43" i="20"/>
  <c r="E42" i="20"/>
  <c r="E40" i="20"/>
  <c r="G40" i="20" s="1"/>
  <c r="G39" i="20"/>
  <c r="G38" i="20"/>
  <c r="G37" i="20" l="1"/>
  <c r="G42" i="20"/>
  <c r="G43" i="20"/>
  <c r="D30" i="20"/>
  <c r="E30" i="20" s="1"/>
  <c r="G30" i="20" s="1"/>
  <c r="D31" i="20"/>
  <c r="E31" i="20" s="1"/>
  <c r="G31" i="20" s="1"/>
  <c r="D32" i="20"/>
  <c r="E32" i="20" s="1"/>
  <c r="G32" i="20" s="1"/>
  <c r="D29" i="20"/>
  <c r="E29" i="20" s="1"/>
  <c r="G41" i="20" l="1"/>
  <c r="G55" i="20" s="1"/>
  <c r="G29" i="20"/>
  <c r="G33" i="20" s="1"/>
  <c r="B18" i="16"/>
  <c r="D7" i="16" s="1"/>
  <c r="G16" i="11" l="1"/>
  <c r="B25" i="7"/>
  <c r="K25" i="7"/>
  <c r="K23" i="7"/>
  <c r="K22" i="7"/>
  <c r="K12" i="7"/>
  <c r="K13" i="7"/>
  <c r="K11" i="7"/>
  <c r="P11" i="7" s="1"/>
  <c r="Q11" i="7" s="1"/>
  <c r="S11" i="7" s="1"/>
  <c r="G15" i="11"/>
  <c r="G14" i="11"/>
  <c r="G13" i="11"/>
  <c r="G12" i="11"/>
  <c r="G11" i="11"/>
  <c r="G10" i="11"/>
  <c r="G9" i="11"/>
  <c r="T38" i="7"/>
  <c r="T10" i="7"/>
  <c r="F17" i="11"/>
  <c r="K21" i="7"/>
  <c r="K20" i="7"/>
  <c r="K19" i="7"/>
  <c r="K18" i="7"/>
  <c r="K17" i="7"/>
  <c r="K16" i="7"/>
  <c r="R12" i="7"/>
  <c r="U12" i="7" s="1"/>
  <c r="K15" i="7"/>
  <c r="K14" i="7"/>
  <c r="U10" i="7"/>
  <c r="L19" i="7"/>
  <c r="O19" i="7" s="1"/>
  <c r="L14" i="7"/>
  <c r="U38" i="7"/>
  <c r="R13" i="7" l="1"/>
  <c r="U13" i="7" s="1"/>
  <c r="T12" i="7"/>
  <c r="L20" i="7"/>
  <c r="O20" i="7" s="1"/>
  <c r="L12" i="7"/>
  <c r="O12" i="7" s="1"/>
  <c r="L16" i="7"/>
  <c r="O16" i="7" s="1"/>
  <c r="L17" i="7"/>
  <c r="O17" i="7" s="1"/>
  <c r="L22" i="7"/>
  <c r="O22" i="7" s="1"/>
  <c r="Q22" i="7" s="1"/>
  <c r="S22" i="7" s="1"/>
  <c r="L23" i="7"/>
  <c r="O23" i="7" s="1"/>
  <c r="L25" i="7"/>
  <c r="O25" i="7" s="1"/>
  <c r="L15" i="7"/>
  <c r="O15" i="7" s="1"/>
  <c r="L21" i="7"/>
  <c r="O21" i="7" s="1"/>
  <c r="L18" i="7"/>
  <c r="O18" i="7" s="1"/>
  <c r="Q18" i="7" s="1"/>
  <c r="S18" i="7" s="1"/>
  <c r="L13" i="7"/>
  <c r="O13" i="7" s="1"/>
  <c r="O14" i="7"/>
  <c r="M14" i="7"/>
  <c r="P14" i="7" s="1"/>
  <c r="M16" i="7"/>
  <c r="P16" i="7" s="1"/>
  <c r="M15" i="7"/>
  <c r="P15" i="7" s="1"/>
  <c r="M18" i="7"/>
  <c r="P18" i="7" s="1"/>
  <c r="P12" i="7"/>
  <c r="M23" i="7"/>
  <c r="P23" i="7" s="1"/>
  <c r="M25" i="7"/>
  <c r="P25" i="7" s="1"/>
  <c r="M20" i="7"/>
  <c r="P20" i="7" s="1"/>
  <c r="M13" i="7"/>
  <c r="P13" i="7" s="1"/>
  <c r="M17" i="7"/>
  <c r="P17" i="7" s="1"/>
  <c r="M19" i="7"/>
  <c r="P19" i="7" s="1"/>
  <c r="Q19" i="7" s="1"/>
  <c r="S19" i="7" s="1"/>
  <c r="M22" i="7"/>
  <c r="P22" i="7" s="1"/>
  <c r="M21" i="7"/>
  <c r="P21" i="7" s="1"/>
  <c r="M45" i="7"/>
  <c r="P45" i="7" s="1"/>
  <c r="Q45" i="7" s="1"/>
  <c r="S45" i="7" s="1"/>
  <c r="M49" i="7"/>
  <c r="P49" i="7" s="1"/>
  <c r="Q49" i="7" s="1"/>
  <c r="S49" i="7" s="1"/>
  <c r="M51" i="7"/>
  <c r="P51" i="7" s="1"/>
  <c r="Q51" i="7" s="1"/>
  <c r="S51" i="7" s="1"/>
  <c r="M40" i="7"/>
  <c r="P40" i="7" s="1"/>
  <c r="Q40" i="7" s="1"/>
  <c r="S40" i="7" s="1"/>
  <c r="M48" i="7"/>
  <c r="P48" i="7" s="1"/>
  <c r="Q48" i="7" s="1"/>
  <c r="S48" i="7" s="1"/>
  <c r="M50" i="7"/>
  <c r="P50" i="7" s="1"/>
  <c r="Q50" i="7" s="1"/>
  <c r="S50" i="7" s="1"/>
  <c r="M41" i="7"/>
  <c r="P41" i="7" s="1"/>
  <c r="Q41" i="7" s="1"/>
  <c r="S41" i="7" s="1"/>
  <c r="T41" i="7" s="1"/>
  <c r="M52" i="7"/>
  <c r="P52" i="7" s="1"/>
  <c r="Q52" i="7" s="1"/>
  <c r="S52" i="7" s="1"/>
  <c r="M42" i="7"/>
  <c r="P42" i="7" s="1"/>
  <c r="Q42" i="7" s="1"/>
  <c r="S42" i="7" s="1"/>
  <c r="U42" i="7" s="1"/>
  <c r="M46" i="7"/>
  <c r="P46" i="7" s="1"/>
  <c r="Q46" i="7" s="1"/>
  <c r="S46" i="7" s="1"/>
  <c r="P39" i="7"/>
  <c r="Q39" i="7" s="1"/>
  <c r="S39" i="7" s="1"/>
  <c r="M43" i="7"/>
  <c r="P43" i="7" s="1"/>
  <c r="Q43" i="7" s="1"/>
  <c r="S43" i="7" s="1"/>
  <c r="M47" i="7"/>
  <c r="P47" i="7" s="1"/>
  <c r="Q47" i="7" s="1"/>
  <c r="S47" i="7" s="1"/>
  <c r="G17" i="11"/>
  <c r="G24" i="11" s="1"/>
  <c r="Q12" i="7" l="1"/>
  <c r="S12" i="7" s="1"/>
  <c r="Q17" i="7"/>
  <c r="S17" i="7" s="1"/>
  <c r="Q16" i="7"/>
  <c r="S16" i="7" s="1"/>
  <c r="Q14" i="7"/>
  <c r="S14" i="7" s="1"/>
  <c r="Q13" i="7"/>
  <c r="S13" i="7" s="1"/>
  <c r="T13" i="7" s="1"/>
  <c r="Q21" i="7"/>
  <c r="S21" i="7" s="1"/>
  <c r="Q20" i="7"/>
  <c r="S20" i="7" s="1"/>
  <c r="Q15" i="7"/>
  <c r="S15" i="7" s="1"/>
  <c r="Q25" i="7"/>
  <c r="S25" i="7" s="1"/>
  <c r="Q23" i="7"/>
  <c r="S23" i="7" s="1"/>
  <c r="R14" i="7"/>
  <c r="U14" i="7" l="1"/>
  <c r="R15" i="7"/>
  <c r="U15" i="7" s="1"/>
  <c r="T14" i="7"/>
  <c r="R16" i="7" l="1"/>
  <c r="U16" i="7" s="1"/>
  <c r="T15" i="7"/>
  <c r="U55" i="7"/>
  <c r="D36" i="7" s="1"/>
  <c r="T55" i="7"/>
  <c r="B36" i="7" s="1"/>
  <c r="R17" i="7" l="1"/>
  <c r="U17" i="7" s="1"/>
  <c r="T16" i="7"/>
  <c r="E36" i="7"/>
  <c r="E38" i="7" s="1"/>
  <c r="C36" i="7"/>
  <c r="D38" i="7"/>
  <c r="D37" i="7"/>
  <c r="B37" i="7"/>
  <c r="B38" i="7"/>
  <c r="C38" i="7" l="1"/>
  <c r="C37" i="7"/>
  <c r="R18" i="7"/>
  <c r="U18" i="7" s="1"/>
  <c r="T17" i="7"/>
  <c r="E37" i="7"/>
  <c r="R19" i="7" l="1"/>
  <c r="U19" i="7" s="1"/>
  <c r="T18" i="7"/>
  <c r="R20" i="7" l="1"/>
  <c r="U20" i="7" s="1"/>
  <c r="T19" i="7"/>
  <c r="L33" i="1"/>
  <c r="R21" i="7" l="1"/>
  <c r="U21" i="7" s="1"/>
  <c r="T20" i="7"/>
  <c r="R22" i="7" l="1"/>
  <c r="U22" i="7" s="1"/>
  <c r="T21" i="7"/>
  <c r="R23" i="7" l="1"/>
  <c r="T22" i="7"/>
  <c r="U23" i="7" l="1"/>
  <c r="R24" i="7"/>
  <c r="T23" i="7"/>
  <c r="T24" i="7" l="1"/>
  <c r="U24" i="7"/>
  <c r="R25" i="7"/>
  <c r="U25" i="7" l="1"/>
  <c r="U27" i="7" s="1"/>
  <c r="T25" i="7"/>
  <c r="T27" i="7" s="1"/>
  <c r="B21" i="7" s="1"/>
  <c r="R26" i="7"/>
  <c r="C21" i="7" l="1"/>
  <c r="B22" i="7"/>
  <c r="B23" i="7"/>
  <c r="B24" i="7"/>
  <c r="B29" i="7"/>
  <c r="B28" i="7"/>
  <c r="C22" i="7"/>
  <c r="B3" i="35" s="1"/>
  <c r="C29" i="7"/>
  <c r="B26" i="7" l="1"/>
  <c r="B30" i="7" s="1"/>
  <c r="C24" i="7"/>
  <c r="B4" i="35" s="1"/>
  <c r="C23" i="7"/>
  <c r="C28" i="7"/>
  <c r="B6" i="35" s="1"/>
  <c r="C26" i="7" l="1"/>
  <c r="C3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Nina Smith Kornerup</author>
  </authors>
  <commentList>
    <comment ref="A8" authorId="0" shapeId="0" xr:uid="{00000000-0006-0000-0800-000001000000}">
      <text>
        <r>
          <rPr>
            <sz val="8"/>
            <color indexed="81"/>
            <rFont val="Tahoma"/>
            <family val="2"/>
          </rPr>
          <t>Opgøres via eksisterende aktivitetsdata i eSundhed. Findes der ikke data skal der gøres opmærksom herpå.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Nina Smith Kornerup</author>
  </authors>
  <commentList>
    <comment ref="A7" authorId="0" shapeId="0" xr:uid="{00000000-0006-0000-0900-000001000000}">
      <text>
        <r>
          <rPr>
            <sz val="8"/>
            <color indexed="81"/>
            <rFont val="Tahoma"/>
            <family val="2"/>
          </rPr>
          <t>Opgøres via eksisterende aktivitetsdata i eSundhed. Findes der ikke data skal der gøres opmærksom herpå.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<sst xmlns="http://schemas.openxmlformats.org/spreadsheetml/2006/main" count="4506" uniqueCount="2593">
  <si>
    <t>Titel:</t>
  </si>
  <si>
    <t>I alt</t>
  </si>
  <si>
    <t>sks-afdeling</t>
  </si>
  <si>
    <t>Sagstitel:</t>
  </si>
  <si>
    <t>Virksomhed/hospital:</t>
  </si>
  <si>
    <t>Dato:</t>
  </si>
  <si>
    <t>Hospitals afdeling:</t>
  </si>
  <si>
    <t>Fordeling af udgifter og indtægter:</t>
  </si>
  <si>
    <t>Forventede indtægter (mio. kr.) fra andre regioner, herunder:</t>
  </si>
  <si>
    <t xml:space="preserve">Aktivitet egne borgere                </t>
  </si>
  <si>
    <t xml:space="preserve">Aktivitet for andre regioner          </t>
  </si>
  <si>
    <t>DRG-produktionsværdi - mio. kr.</t>
  </si>
  <si>
    <t>Til internt brug:</t>
  </si>
  <si>
    <t>Sagsnummer i Captia:</t>
  </si>
  <si>
    <t>Sagsbehandler:</t>
  </si>
  <si>
    <t>Generisk navn</t>
  </si>
  <si>
    <t xml:space="preserve">Talværdi </t>
  </si>
  <si>
    <t>af dato i I</t>
  </si>
  <si>
    <t>Talværdi</t>
  </si>
  <si>
    <t>årets slutd</t>
  </si>
  <si>
    <t>aktiv start</t>
  </si>
  <si>
    <t>aktivi Slut</t>
  </si>
  <si>
    <t>Talværdi f</t>
  </si>
  <si>
    <t>Aftentillæg total for alle faggrupper i kr. pr. år</t>
  </si>
  <si>
    <t>Weekendtillæg total for alle faggrupper i kr. pr. år</t>
  </si>
  <si>
    <t>Andre løndele  m.m I alt</t>
  </si>
  <si>
    <t>Lønudgifter I alt</t>
  </si>
  <si>
    <t>Helårsvirkning</t>
  </si>
  <si>
    <t>Fast løn Udgift</t>
  </si>
  <si>
    <t>Overarbejde o.l., total for alle faggrupper i kr. pr. år</t>
  </si>
  <si>
    <t xml:space="preserve">NB! Celler med grøn farve, skal udfyldes. Celler med blå farve udfyldes kun hvis det er relevant. Øvrige felter udfyldes automatisk. </t>
  </si>
  <si>
    <t>Nattillæg total for alle faggrupper i kr. pr. år</t>
  </si>
  <si>
    <t>AE</t>
  </si>
  <si>
    <t>Center</t>
  </si>
  <si>
    <t>Udfyldes af Regionen</t>
  </si>
  <si>
    <t>Øvrig Region Andel i %</t>
  </si>
  <si>
    <t>(Regnearket er generelt udformet således, at I kun behøver at udfylde de grønne celler. De blå udfyldes kun, hvis det er relevant. Øvrige felter udfyldes automatisk).</t>
  </si>
  <si>
    <t>I alt, antal</t>
  </si>
  <si>
    <t>DRG-gruppe</t>
  </si>
  <si>
    <t>Specifikation af aktivitet til budgetsager (HELÅRSEFFEKT)</t>
  </si>
  <si>
    <t>Antal udskrivn., Regions-borgere</t>
  </si>
  <si>
    <t>Normering og lønudgifter HELÅRSEFFEKT</t>
  </si>
  <si>
    <t>Tværgående ydelser</t>
  </si>
  <si>
    <t>Forudsætninger</t>
  </si>
  <si>
    <t>Antal tilstede</t>
  </si>
  <si>
    <t>arbejdstid i alt</t>
  </si>
  <si>
    <t>Bemærkninger</t>
  </si>
  <si>
    <t>Årsværk</t>
  </si>
  <si>
    <t>Anæstesisygeplejerske</t>
  </si>
  <si>
    <t>Overlæge</t>
  </si>
  <si>
    <t>Sygeplejersker</t>
  </si>
  <si>
    <t xml:space="preserve">I alt </t>
  </si>
  <si>
    <t>Behandling</t>
  </si>
  <si>
    <t>Lønudgifter (mio. kr.)</t>
  </si>
  <si>
    <t>Nettodriftsudgifter (mio. kr.)</t>
  </si>
  <si>
    <t>Sygehusudskrivninger</t>
  </si>
  <si>
    <t xml:space="preserve">Driftsudgifter i alt (mio. kr.) </t>
  </si>
  <si>
    <t>Udgiftsforløb (varighed)</t>
  </si>
  <si>
    <t>Takst</t>
  </si>
  <si>
    <t>DRG navn</t>
  </si>
  <si>
    <t xml:space="preserve">Værdi i alt </t>
  </si>
  <si>
    <t>Værdi Regions-borgere</t>
  </si>
  <si>
    <t>Aktivitetsstart</t>
  </si>
  <si>
    <t>Start dato</t>
  </si>
  <si>
    <t>Start</t>
  </si>
  <si>
    <t>Årsandel</t>
  </si>
  <si>
    <t>Udgiftstart</t>
  </si>
  <si>
    <t>Årseffekt jf datoangivelse</t>
  </si>
  <si>
    <r>
      <t>Kort beskrivelse</t>
    </r>
    <r>
      <rPr>
        <sz val="10"/>
        <rFont val="Arial"/>
        <family val="2"/>
      </rPr>
      <t>:</t>
    </r>
  </si>
  <si>
    <t>Aktivitetsforløb (varighed)</t>
  </si>
  <si>
    <t>Årseffekt 2020</t>
  </si>
  <si>
    <t>Årseffekt 2021</t>
  </si>
  <si>
    <t>Årseffekt 2025</t>
  </si>
  <si>
    <t>Årseffekt 2022</t>
  </si>
  <si>
    <t>Årseffekt 2023</t>
  </si>
  <si>
    <t>Årseffekt 2024</t>
  </si>
  <si>
    <t>Tab dage</t>
  </si>
  <si>
    <t>pga start T</t>
  </si>
  <si>
    <t>pga slut T</t>
  </si>
  <si>
    <t>Evt slutdato</t>
  </si>
  <si>
    <t>Gennemsnitsløn</t>
  </si>
  <si>
    <t>Stillingskategori</t>
  </si>
  <si>
    <t>Stillingskode</t>
  </si>
  <si>
    <t>Antal normeringer</t>
  </si>
  <si>
    <t xml:space="preserve">Normering ialt </t>
  </si>
  <si>
    <t>Sygeplejerske</t>
  </si>
  <si>
    <t>Portør</t>
  </si>
  <si>
    <t>Specikation af øvrig drift excl. Medicin:</t>
  </si>
  <si>
    <t>Samlet årlig udgift i kr.</t>
  </si>
  <si>
    <t>Beløb</t>
  </si>
  <si>
    <t>i kr.</t>
  </si>
  <si>
    <t>Samlede årlige tværgående ydelser</t>
  </si>
  <si>
    <t>Beløb i hele kr.</t>
  </si>
  <si>
    <t>Etablering/engangsudgifter (mio. kr.)</t>
  </si>
  <si>
    <t>Etableringsudgifter/Engangsudgifter</t>
  </si>
  <si>
    <t>Servicecenterudgifter i alt</t>
  </si>
  <si>
    <t xml:space="preserve">Har sagen betydning for de parakliniske ydelser: </t>
  </si>
  <si>
    <t>Kan sagen medføre ressourcetræk i fysioterapien:</t>
  </si>
  <si>
    <t>Antal forløb med fysioterapibehov:</t>
  </si>
  <si>
    <t>Antal fysioterapitimer i alt:</t>
  </si>
  <si>
    <t>Omregning til fysioterapiårsværk:</t>
  </si>
  <si>
    <t>Skriv "ja" eller "nej"</t>
  </si>
  <si>
    <t>Antal fysioterapitimer pr. forløb med fysioterapibehov:</t>
  </si>
  <si>
    <t>Er det angivne ressourcetræk afstemt med HOC (svar "ja" eller "nej"):</t>
  </si>
  <si>
    <t>Beløb i alt kr.</t>
  </si>
  <si>
    <t xml:space="preserve">Har sagen betydning for Sevicecentrets ydelser: </t>
  </si>
  <si>
    <t xml:space="preserve">Har sagen betydning for andre tværgående ydelser udover de 3 ovenfor nævnte: </t>
  </si>
  <si>
    <t>Øv.drift+tværgående yd. excl.medicin og særyd.(mio. kr.)</t>
  </si>
  <si>
    <t>Er alt vedr tværgående ydelser afklaret?</t>
  </si>
  <si>
    <t>Tekst</t>
  </si>
  <si>
    <t>Afledte driftsudgifter relateret til personale</t>
  </si>
  <si>
    <t>Udgift, helårs, kr.</t>
  </si>
  <si>
    <t>Antal operationer</t>
  </si>
  <si>
    <t>Antal ambulante besøg</t>
  </si>
  <si>
    <t>- heraf forundersøgelser</t>
  </si>
  <si>
    <t>- heraf kontrolbesøg</t>
  </si>
  <si>
    <t>Gennemsnitligt antal sengedage</t>
  </si>
  <si>
    <t>Gennemsnitslønninger</t>
  </si>
  <si>
    <t>faggruppe</t>
  </si>
  <si>
    <t>t.kr.</t>
  </si>
  <si>
    <t>antal</t>
  </si>
  <si>
    <t>Arbejdstidsnorm</t>
  </si>
  <si>
    <t>timer pr. år</t>
  </si>
  <si>
    <t>Alle faggrupper</t>
  </si>
  <si>
    <t>Udgift i alt</t>
  </si>
  <si>
    <t>Personale</t>
  </si>
  <si>
    <t>Øvrige udgifter</t>
  </si>
  <si>
    <t>Medicin</t>
  </si>
  <si>
    <t>Anæstesi</t>
  </si>
  <si>
    <t xml:space="preserve">Operation  </t>
  </si>
  <si>
    <t>Opvågning</t>
  </si>
  <si>
    <t>Intensiv</t>
  </si>
  <si>
    <t>Øvrige udgifter anæstesi</t>
  </si>
  <si>
    <t>Implantater</t>
  </si>
  <si>
    <t>Utensilier</t>
  </si>
  <si>
    <t>Øvrige udgifter operation</t>
  </si>
  <si>
    <t>- heraf ambulante besøg (beh./opr)</t>
  </si>
  <si>
    <t>Læge</t>
  </si>
  <si>
    <t>arbejdstid pr. patient</t>
  </si>
  <si>
    <t>Gennemsnitlig indlæggelse pr. patient</t>
  </si>
  <si>
    <t>Sekretær</t>
  </si>
  <si>
    <t>Specifikation af etableringsomkostninger</t>
  </si>
  <si>
    <t>Udgift, kr.</t>
  </si>
  <si>
    <t>Samlede etableringsudgifter videreføres til Fane 1</t>
  </si>
  <si>
    <t xml:space="preserve">For hver budgetsag skal Fane 1, 2, 3, 4, 5, 6, 7 udfyldes:  </t>
  </si>
  <si>
    <t>Fysioterapeut</t>
  </si>
  <si>
    <t>Overlæge m/v</t>
  </si>
  <si>
    <t>Neurofysass</t>
  </si>
  <si>
    <t>Instrumenteret stabilisering af hvirvelsøjle ved sygdomme i nervesystemet</t>
  </si>
  <si>
    <t>Rygmarvsoperationer</t>
  </si>
  <si>
    <t>Carotiskirurgi</t>
  </si>
  <si>
    <t>Indgreb på karpaltunnel</t>
  </si>
  <si>
    <t>Behandling med højdosis immunglobulin ved sygdom i nervesystemet</t>
  </si>
  <si>
    <t>Medicinske sygdomme i nervesystemet med dialyse</t>
  </si>
  <si>
    <t>Medicinske sygdomme i nervesystemet med plasmaferese</t>
  </si>
  <si>
    <t>Svulster i nervesystemet, pat. mindst 18 år</t>
  </si>
  <si>
    <t>Sygdomme og skader på rygmarven</t>
  </si>
  <si>
    <t>Infektion i nervesystemet ekskl. virus meningit</t>
  </si>
  <si>
    <t>Sygdomme i hjernenerver og perifere nerver</t>
  </si>
  <si>
    <t>Trombolysebehandling af akut apopleksi</t>
  </si>
  <si>
    <t>Degenerative sygdomme i nervesystemet</t>
  </si>
  <si>
    <t>Dissemineret sklerose og cerebellar ataxi</t>
  </si>
  <si>
    <t>Anfaldssygdomme og hovedpine, pat. under 1 år</t>
  </si>
  <si>
    <t>Anfaldssygdomme og hovedpine, pat. 1-17 år</t>
  </si>
  <si>
    <t>Anfaldssygdomme og hovedpine, pat. mindst 18 år</t>
  </si>
  <si>
    <t>Hovedtraumer ekskl. hjernerystelse</t>
  </si>
  <si>
    <t>Hjernerystelse</t>
  </si>
  <si>
    <t>Video-EEG døgnmonitorering</t>
  </si>
  <si>
    <t>Feberkramper, pat. 0-17 år</t>
  </si>
  <si>
    <t>Andre specifikke sygdomme i nervesystemet, pat. mindst 18 år</t>
  </si>
  <si>
    <t>Andre specifikke sygdomme i nervesystemet, pat. 0-17 år</t>
  </si>
  <si>
    <t>Andre uspecifikke sygdomme i nervesystemet</t>
  </si>
  <si>
    <t>Observation for sygdom i nervesystemet</t>
  </si>
  <si>
    <t>Kombinerede operationer ved perforerende øjentraumer</t>
  </si>
  <si>
    <t>Dobbelt-operationer, øjenmuskler, hornhinde og sklera</t>
  </si>
  <si>
    <t>Hornhindetransplantation</t>
  </si>
  <si>
    <t>Store operationer, nethinde, årehinde og glaslegeme, m. generel anæstesi</t>
  </si>
  <si>
    <t>Store operationer, nethinde, årehinde og glaslegeme, u. generel anæstesi</t>
  </si>
  <si>
    <t>Større operationer, hornhinde og sclera</t>
  </si>
  <si>
    <t>Større operationer, øvrige, m. generel anæstesi</t>
  </si>
  <si>
    <t>Større operationer, øvrige, u. generel anæstesi</t>
  </si>
  <si>
    <t>Grå stær operationer, m. generel anæstesi</t>
  </si>
  <si>
    <t>Grå stær operationer, u. generel anæstesi</t>
  </si>
  <si>
    <t>Mindre operationer, øvrige, m. generel anæstesi</t>
  </si>
  <si>
    <t>Mindre operationer, øvrige, u. generel anæstesi</t>
  </si>
  <si>
    <t>Laserbehandling</t>
  </si>
  <si>
    <t>Øvrige indlæggelser eller besøg ved øjensygdomme</t>
  </si>
  <si>
    <t>Indsættelse af cochleart implantat, dobbeltsidigt</t>
  </si>
  <si>
    <t>Indsættelse af cochleart implantat, enkeltsidigt</t>
  </si>
  <si>
    <t>Tracheostomi ved mundhule- og halssygdomme</t>
  </si>
  <si>
    <t>Operationer på hoved og hals, kategori 1</t>
  </si>
  <si>
    <t>Operationer på hoved og hals, kategori 2</t>
  </si>
  <si>
    <t>Operationer på hoved og hals, kategori 3</t>
  </si>
  <si>
    <t>Operationer på hoved og hals, kategori 4</t>
  </si>
  <si>
    <t>Større kæbeoperationer</t>
  </si>
  <si>
    <t>Operation for læbe-ganespalte og choanal atresi</t>
  </si>
  <si>
    <t>Kombinerede rekonstruktive operationer på over- og underkæbe</t>
  </si>
  <si>
    <t>Frakturkirurgi på kæbe eller kæbeled</t>
  </si>
  <si>
    <t>Rekonstruktive operationer på kæbe eller kæbeled</t>
  </si>
  <si>
    <t>Operationer på øre, kategori 1</t>
  </si>
  <si>
    <t>Operationer på øre, kategori 2</t>
  </si>
  <si>
    <t>Mindre rekonstruktive operationer i mundhule og kæber</t>
  </si>
  <si>
    <t>Operationer på spytkirtler</t>
  </si>
  <si>
    <t>Dentoalveolære operationer og slimhindeoperationer</t>
  </si>
  <si>
    <t>Endoskopier af luftveje og spiserør</t>
  </si>
  <si>
    <t>Andre operationer på øre, næse, mund og hals</t>
  </si>
  <si>
    <t>Svimmelhed</t>
  </si>
  <si>
    <t>Næseblødning</t>
  </si>
  <si>
    <t>Mellemørebetændelse og øvre luftvejsinfektion, pat. 0-17 år</t>
  </si>
  <si>
    <t>Luftrørskatar</t>
  </si>
  <si>
    <t>Næsetraume og næsedeformitet</t>
  </si>
  <si>
    <t>Andre sygdomme i øre, næse, mund og hals</t>
  </si>
  <si>
    <t>Observation for ondartet sygdom i øre, næse eller hals, pat. mindst 18 år</t>
  </si>
  <si>
    <t>Observation for godartet sygdom i øre, næse eller hals, pat. mindst 18 år</t>
  </si>
  <si>
    <t>Særligt store thoraxoperationer</t>
  </si>
  <si>
    <t>Større thoraxoperationer</t>
  </si>
  <si>
    <t>Respiratorbehandling ved sygdomme i luftvejene</t>
  </si>
  <si>
    <t>NIV-behandling ved sygdomme i luftvejene</t>
  </si>
  <si>
    <t>Andre operationer på luftveje</t>
  </si>
  <si>
    <t>Kompleks søvnudredning</t>
  </si>
  <si>
    <t>Simpel søvnudredning</t>
  </si>
  <si>
    <t>Søvnapnø</t>
  </si>
  <si>
    <t>Medicinske sygdomme i åndedrætsorganerne med dialyse</t>
  </si>
  <si>
    <t>Tuberkulose uden operation</t>
  </si>
  <si>
    <t>Lungeemboli</t>
  </si>
  <si>
    <t>Infektioner og betændelse i luftveje, pat. mindst 65 år</t>
  </si>
  <si>
    <t>Infektioner og betændelse i luftveje, pat. 0-64 år</t>
  </si>
  <si>
    <t>Svulster i luftveje, behandling uden komplikationer, pat. mindst 18 år</t>
  </si>
  <si>
    <t>Pleuritis exsudativa</t>
  </si>
  <si>
    <t>Lungeødem og respirationssvigt</t>
  </si>
  <si>
    <t>Obstruktive lungesygdomme, pat. mindst 60 år</t>
  </si>
  <si>
    <t>Obstruktive lungesygdomme, pat. 0-59 år</t>
  </si>
  <si>
    <t>Lungebetændelse og pleurit, pat. mindst 60 år</t>
  </si>
  <si>
    <t>Lungebetændelse og pleurit, pat. 18-59 år</t>
  </si>
  <si>
    <t>Lungebetændelse og pleurit, pat. 0-17 år, m. kompl. bidiag.</t>
  </si>
  <si>
    <t>Lungebetændelse og pleurit, pat. 0-17 år, u. kompl. bidiag.</t>
  </si>
  <si>
    <t>Interstitielle lungesygdomme, udredning</t>
  </si>
  <si>
    <t>Interstitielle lungesygdomme</t>
  </si>
  <si>
    <t>Pneumothorax, m. kompl. bidiag.</t>
  </si>
  <si>
    <t>Pneumothorax, u. kompl. bidiag.</t>
  </si>
  <si>
    <t>Bronkit og astma, pat. mindst 60 år</t>
  </si>
  <si>
    <t>Bronkit og astma, pat. 0-17 år, komplicerede</t>
  </si>
  <si>
    <t>Bronkit og astma, pat. 0-59 år</t>
  </si>
  <si>
    <t>Symptomer fra luftveje</t>
  </si>
  <si>
    <t>Andre sygdomme i luftveje, udredning</t>
  </si>
  <si>
    <t>Andre sygdomme i luftveje</t>
  </si>
  <si>
    <t>Cystisk fibrose</t>
  </si>
  <si>
    <t>Observation for sygdom i åndedrætsorganerne</t>
  </si>
  <si>
    <t>Indsættelse af mekanisk hjerte</t>
  </si>
  <si>
    <t>Hjertetransplantation</t>
  </si>
  <si>
    <t>Hjerteoperation med dialyse</t>
  </si>
  <si>
    <t>Hjerteoperation med implantation af ICD</t>
  </si>
  <si>
    <t>Sternuminfektion</t>
  </si>
  <si>
    <t>Medfødte hjertesygdomme med hjerteoperation</t>
  </si>
  <si>
    <t>Kombinerede hjerteoperationer</t>
  </si>
  <si>
    <t>Hjerteklap-operation, m. stentklap</t>
  </si>
  <si>
    <t>Perkutan indsættelse af mitralclip</t>
  </si>
  <si>
    <t>Hjerteklap-operation</t>
  </si>
  <si>
    <t>By-pass-operation</t>
  </si>
  <si>
    <t>Reoperationer efter hjerteoperation</t>
  </si>
  <si>
    <t>Andre hjerteoperationer</t>
  </si>
  <si>
    <t>Implantation af ICD med udvidelse af koronararterie</t>
  </si>
  <si>
    <t>Implantation af ICD</t>
  </si>
  <si>
    <t>Endovaskulær stentgraft</t>
  </si>
  <si>
    <t>Amputationer, m. cirkulationssvigt, ekskl. arme, hænder og tæer</t>
  </si>
  <si>
    <t>Amputationer, m. cirkulationssvigt, arme, hænder og tæer</t>
  </si>
  <si>
    <t>Mindre operationer på kredsløbsorganerne</t>
  </si>
  <si>
    <t>Større central karkirurgi</t>
  </si>
  <si>
    <t>Central karkirurgi</t>
  </si>
  <si>
    <t>Større perifer karkirurgi</t>
  </si>
  <si>
    <t>Perifer karkirurgi</t>
  </si>
  <si>
    <t>Mindre perifer karkirurgi</t>
  </si>
  <si>
    <t>Endovaskulær behandling m. stent</t>
  </si>
  <si>
    <t>Endovaskulær behandling u. stent</t>
  </si>
  <si>
    <t>Anlæggelse af dialysefistel</t>
  </si>
  <si>
    <t>Varicebehandling, kompliceret</t>
  </si>
  <si>
    <t>Varicebehandling, ukompliceret</t>
  </si>
  <si>
    <t>Andre kredsløbsoperationer</t>
  </si>
  <si>
    <t>Akut myokardieinfarkt med ST-segment elevation, proceduregrp. C</t>
  </si>
  <si>
    <t>Akut myokardieinfarkt med ST-segment elevation, proceduregrp. B</t>
  </si>
  <si>
    <t>Akut myokardieinfarkt med ST-segment elevation, proceduregrp. A</t>
  </si>
  <si>
    <t>Akut myokardieinfarkt med ST-segment elevation</t>
  </si>
  <si>
    <t>Akut koronarsyndrom uden ST-segment elevation, proceduregrp. C</t>
  </si>
  <si>
    <t>Akut koronarsyndrom uden ST-segment elevation, proceduregrp. B</t>
  </si>
  <si>
    <t>Akut koronarsyndrom uden ST-segment elevation, proceduregrp. A</t>
  </si>
  <si>
    <t>Akut koronarsyndrom uden ST-segment elevation</t>
  </si>
  <si>
    <t>Stabil iskæmisk hjertesygdom, proceduregrp. B og/eller C</t>
  </si>
  <si>
    <t>Stabil iskæmisk hjertesygdom/brystsmerter</t>
  </si>
  <si>
    <t>Hjertesvigt, herunder kardiogent shock, proceduregrp. C</t>
  </si>
  <si>
    <t>Hjertesvigt, herunder kardiogent shock, proceduregrp. B</t>
  </si>
  <si>
    <t>Hjertesvigt, herunder kardiogent shock, proceduregrp. A</t>
  </si>
  <si>
    <t>Hjertesvigt og shock</t>
  </si>
  <si>
    <t>Erhvervede hjerteklapsygdomme, proceduregrp. B og/eller C</t>
  </si>
  <si>
    <t>Erhvervede hjerteklapsygdomme, proceduregrp. A</t>
  </si>
  <si>
    <t>Erhvervede hjerteklapsygdomme</t>
  </si>
  <si>
    <t>Medfødte hjertesygdomme, proceduregrp. C</t>
  </si>
  <si>
    <t>Medfødte hjertesygdomme, proceduregrp. B</t>
  </si>
  <si>
    <t>Medfødte hjertesygdomme, proceduregrp. A</t>
  </si>
  <si>
    <t>Medfødte hjertesygdomme</t>
  </si>
  <si>
    <t>Hjertearytmi og synkope, m. særlig ablation og computermapping</t>
  </si>
  <si>
    <t>Hjertearytmi og synkope, proceduregrp. C</t>
  </si>
  <si>
    <t>Hjertearytmi og synkope, proceduregrp. B</t>
  </si>
  <si>
    <t>Hjertearytmi og synkope, proceduregrp. A</t>
  </si>
  <si>
    <t>Hjertearytmi og synkope</t>
  </si>
  <si>
    <t>Andre hjertesygdomme, proceduregrp. C</t>
  </si>
  <si>
    <t>Andre hjertesygdomme, proceduregrp. B</t>
  </si>
  <si>
    <t>Andre hjertesygdomme, proceduregrp. A</t>
  </si>
  <si>
    <t>Andre hjertesygdomme</t>
  </si>
  <si>
    <t>Endocarditis</t>
  </si>
  <si>
    <t>Årebetændelse i de dybe vener</t>
  </si>
  <si>
    <t>Hypertension</t>
  </si>
  <si>
    <t>Perifer karsygdom</t>
  </si>
  <si>
    <t>Andre kredsløbsdiagnoser</t>
  </si>
  <si>
    <t>Rehabilitering efter hjertetilfælde</t>
  </si>
  <si>
    <t>Observation for sygdom i kredsløbsorganerne</t>
  </si>
  <si>
    <t>Fistler til mave-tarmkanalen</t>
  </si>
  <si>
    <t>Bækkeneksenteration</t>
  </si>
  <si>
    <t>Større indgreb på spiserør og mavesæk, pat. mindst 18 år, m. robot</t>
  </si>
  <si>
    <t>Større indgreb på spiserør og mavesæk, pat. mindst 18 år</t>
  </si>
  <si>
    <t>Operation på stimulationsystemer i nervesystemet</t>
  </si>
  <si>
    <t>Større operationer på tarm m. robot</t>
  </si>
  <si>
    <t>Større operationer på tyndtarm og tyktarm m. kompl. bidiag.</t>
  </si>
  <si>
    <t>Større operationer på tyndtarm og tyktarm u. kompl. bidiag.</t>
  </si>
  <si>
    <t>Større operationer på endetarm og endetarmsåbning m. cancer</t>
  </si>
  <si>
    <t>Større operationer på endetarm og endetarmsåbning u. cancer</t>
  </si>
  <si>
    <t>Operationer for sammenvoksninger i bughulen</t>
  </si>
  <si>
    <t>Øvrige indgreb på spiserør, mavesæk og tolvfingertarm, pat. mindst 18 år</t>
  </si>
  <si>
    <t>Operationer på spiserør, mavesæk og tolvfingertarm, pat. 0-17 år</t>
  </si>
  <si>
    <t>Fjernelse af blindtarm, kompliceret</t>
  </si>
  <si>
    <t>Fjernelse af blindtarm, ukompliceret</t>
  </si>
  <si>
    <t>Mindre operationer på tyndtarm og tyktarm</t>
  </si>
  <si>
    <t>Større operationer på anus og kunstige tarmåbninger</t>
  </si>
  <si>
    <t>Incisionel og andre hernier, laparoskopiske</t>
  </si>
  <si>
    <t>Umbilical, linea og alba hernier, laparoskopiske</t>
  </si>
  <si>
    <t>Ingvinal- og femoralhernier, laparoskopiske</t>
  </si>
  <si>
    <t>Større hernier, åben operation</t>
  </si>
  <si>
    <t>Mindre hernier, åben operation</t>
  </si>
  <si>
    <t>Perianale indgreb og operationer for sacralcyste</t>
  </si>
  <si>
    <t>Medicinske sygdomme i fordøjelsesorganerne med dialyse</t>
  </si>
  <si>
    <t>Korttarmsyndrom</t>
  </si>
  <si>
    <t>Mavesår, komplicerede</t>
  </si>
  <si>
    <t>Mavesår, ukomplicerede</t>
  </si>
  <si>
    <t>Blødning fra mave-tarmkanal, pat. mindst 18 år, m. kompl. bidiag.</t>
  </si>
  <si>
    <t>Passagehindring i mavetarmkanal</t>
  </si>
  <si>
    <t>Blødning fra mave-tarmkanal, pat. mindst 18 år, u. kompl. bidiag.</t>
  </si>
  <si>
    <t>Inflammatoriske tarmsygdomme</t>
  </si>
  <si>
    <t>Blødning fra mave-tarmkanal, pat. 0-17 år</t>
  </si>
  <si>
    <t>Gastroenteritis infectiosa, pat. 0-17 år</t>
  </si>
  <si>
    <t>Betændelse i spiserør, mave og tarm i øvrigt, pat. 0-17 år</t>
  </si>
  <si>
    <t>Andre sygdomme i fordøjelsesorganerne, pat. mindst 18 år</t>
  </si>
  <si>
    <t>Andre sygdomme i fordøjelsesorganerne, ekskl. svulster, pat. 0-17 år</t>
  </si>
  <si>
    <t>Fødevareallergi</t>
  </si>
  <si>
    <t>Observation for sygdom i fordøjelsesorganerne, m. endoskopi</t>
  </si>
  <si>
    <t>Observation for sygdom i fordøjelsesorganerne, u. endoskopi</t>
  </si>
  <si>
    <t>Dialyse, respiratorbehandling og/eller plasmaferese</t>
  </si>
  <si>
    <t>Operationer på galdeveje ekskl. cholecystectomi m. kompl. bidiag.</t>
  </si>
  <si>
    <t>Operationer på galdeveje ekskl. cholecystectomi u. kompl. bidiag.</t>
  </si>
  <si>
    <t>Fjernelse af galdeblære, åben kirurgi</t>
  </si>
  <si>
    <t>Fjernelse af galdeblære, laparoskopi</t>
  </si>
  <si>
    <t>Andre operationer på lever, galdeveje og bugspytkirtel</t>
  </si>
  <si>
    <t>Tilstand med transplanteret lever</t>
  </si>
  <si>
    <t>Kronisk leversygdom med gastrointestinal blødning og/eller ascites</t>
  </si>
  <si>
    <t>Kronisk leversygdom med andre, alkoholiske komplikationer</t>
  </si>
  <si>
    <t>Kronisk leversygdom uden komplikationer</t>
  </si>
  <si>
    <t>Akut infektiøs eller toksisk leversygdom</t>
  </si>
  <si>
    <t>Paracetamolforgiftning uden leverpåvirkning</t>
  </si>
  <si>
    <t>Ondartet sygdomme i lever, galeveje og bugspytkirtel, pat. mindst 18 år</t>
  </si>
  <si>
    <t>Neoplasi (benign) eller cyster, pat. mindst 18 år</t>
  </si>
  <si>
    <t>Metabolisk leversygdom</t>
  </si>
  <si>
    <t>Sygdomme i bugspytkirtel, ekskl. ondartede sygdomme</t>
  </si>
  <si>
    <t>Komplicerede sygdomme i galdeveje</t>
  </si>
  <si>
    <t>Sygdomme i galdeveje, u. kompl. bidiag.</t>
  </si>
  <si>
    <t>Observation for sygdom i lever, galdeveje eller bugspytkirtel m. endoskopi</t>
  </si>
  <si>
    <t>Observation for sygdom i lever, galdeveje eller bugspytkirtel u. endoskopi</t>
  </si>
  <si>
    <t>Spondylodese, for+bag el. for int. fiks, m. særlig a-diag</t>
  </si>
  <si>
    <t>Spondylodese, for+bag, el. bag m. særlig a-diag</t>
  </si>
  <si>
    <t>Spondylodese, med fiksation</t>
  </si>
  <si>
    <t>Spondylodese, uden fiksation, og reoperationer</t>
  </si>
  <si>
    <t>Spondylodese, simpel, og vertebroplastik</t>
  </si>
  <si>
    <t>Dekompression</t>
  </si>
  <si>
    <t>Diskusprolaps</t>
  </si>
  <si>
    <t>Perifer nerveoperation</t>
  </si>
  <si>
    <t>Infektionskirurgi, ryg/hals og underekstremitet, store led</t>
  </si>
  <si>
    <t>Infektionskirurgi, overekstremitet, store led, og ankel/fod</t>
  </si>
  <si>
    <t>Infektionskirurgi, håndled/hånd</t>
  </si>
  <si>
    <t>Amputation, ekskl. fingre og tæer</t>
  </si>
  <si>
    <t>Svulst, ondartet, m. implantat, pat. mindst 18 år</t>
  </si>
  <si>
    <t>Svulst, ondartet, u. implantat, pat. mindst 18 år</t>
  </si>
  <si>
    <t>Svulst, godartet, u. implantat, pat. mindst 18 år</t>
  </si>
  <si>
    <t>Alloplastik, dobbelt, store led</t>
  </si>
  <si>
    <t>Alloplastik, større revision, underekstremitet, store led</t>
  </si>
  <si>
    <t>Alloplastik, ryg/hals</t>
  </si>
  <si>
    <t>Alloplastik, overekstremitet, store led</t>
  </si>
  <si>
    <t>Alloplastik, primær el. mindre revision, underekstremitet, store led</t>
  </si>
  <si>
    <t>Alloplastik, hånd/fod</t>
  </si>
  <si>
    <t>Frakturkirurgi, ryg/hals</t>
  </si>
  <si>
    <t>Frakturkirurgi, skulder/overarm</t>
  </si>
  <si>
    <t>Frakturkirurgi, albue/underarm</t>
  </si>
  <si>
    <t>Frakturkirurgi, håndled</t>
  </si>
  <si>
    <t>Frakturkirurgi, hånd</t>
  </si>
  <si>
    <t>Frakturkirurgi, ekstern fiksation, underekstremitet ekskl. fod</t>
  </si>
  <si>
    <t>Frakturkirurgi, intern fiksation, hoftenær</t>
  </si>
  <si>
    <t>Frakturkirurgi, intern fiksation, lår</t>
  </si>
  <si>
    <t>Frakturkirurgi, intern fiksation, knæ/underben</t>
  </si>
  <si>
    <t>Frakturkirurgi, intern fiksation, ankel</t>
  </si>
  <si>
    <t>Frakturkirurgi, fod</t>
  </si>
  <si>
    <t>Reposition, fraktur, overekstremitet, store led</t>
  </si>
  <si>
    <t>Reposition, fraktur, underekstremitet, store led</t>
  </si>
  <si>
    <t>Reposition, øvrige</t>
  </si>
  <si>
    <t>Rekonstruktion, avanceret, m. allograft, knæ</t>
  </si>
  <si>
    <t>Rekonstruktion, avanceret, overekstremitet, store led</t>
  </si>
  <si>
    <t>Rekonstruktion, avanceret, hofte/lår</t>
  </si>
  <si>
    <t>Rekonstruktion, avanceret, ankel/fod</t>
  </si>
  <si>
    <t>Rekonstruktion, avanceret, underekstremitet, øvrig</t>
  </si>
  <si>
    <t>Rekonstruktion, overekstremitet, store led</t>
  </si>
  <si>
    <t>Rekonstruktion, underekstremitet, store led</t>
  </si>
  <si>
    <t>Rekonstruktion, hånd/fod</t>
  </si>
  <si>
    <t>Pseudoartrose el. artrodese, overekstremitet, store led</t>
  </si>
  <si>
    <t>Pseudoartrose el. artrodese, underekstremitet, store led</t>
  </si>
  <si>
    <t>Artrodese, hånd/fod</t>
  </si>
  <si>
    <t>Artrodese, ankel</t>
  </si>
  <si>
    <t>Fjernelse af fiksationsudstyr, implantat mm., ryg/hals</t>
  </si>
  <si>
    <t>Fjernelse af fiksationsudstyr, implantat mm., hofte/lår</t>
  </si>
  <si>
    <t>Fjernelse af fiksationsudstyr, implantat mm., øvrige</t>
  </si>
  <si>
    <t>Endoskopi/artroskopi, skulder/overarm</t>
  </si>
  <si>
    <t>Endoskopi/artroskopi, hofte</t>
  </si>
  <si>
    <t>Endoskopi/artroskopi, kompl., knæ/underben</t>
  </si>
  <si>
    <t>Endoskopi/artroskopi, ukompl., knæ/underben</t>
  </si>
  <si>
    <t>Endoskopi/artroskopi, øvrige</t>
  </si>
  <si>
    <t>Sene, muskel, fascie, hånd/fod</t>
  </si>
  <si>
    <t>Sene, muskel, fascie, øvrige</t>
  </si>
  <si>
    <t>Mindre knogleoperationer, hånd/fod</t>
  </si>
  <si>
    <t>Mindre knogleoperationer, øvrige</t>
  </si>
  <si>
    <t>Mindre kirurgiske procedurer, håndled/hånd</t>
  </si>
  <si>
    <t>Mindre kirurgiske procedurer, ankel/fod</t>
  </si>
  <si>
    <t>Øvrige kirurgiske procedurer, ryg/hals</t>
  </si>
  <si>
    <t>Øvrige kirurgiske procedurer, overekstremitet, store led</t>
  </si>
  <si>
    <t>Øvrige kirurgiske procedurer, håndled/hånd</t>
  </si>
  <si>
    <t>Øvrige kirurgiske procedurer, underekstremitet, store led</t>
  </si>
  <si>
    <t>Øvrige kirurgiske procedurer, ankel/fod</t>
  </si>
  <si>
    <t>Medicinske sygdomme i muskel-skeletsystemet og bindevæv med dialyse</t>
  </si>
  <si>
    <t>Konservativt behandlet brud i bækken og lår</t>
  </si>
  <si>
    <t>Konservativt behandlet patologisk fraktur</t>
  </si>
  <si>
    <t>Konservativ behandling af brud og ledskred i ekstremiteterne, pat. 0-17 år</t>
  </si>
  <si>
    <t>Kompliceret behandling af inflammatorisk reumatisk sygdom</t>
  </si>
  <si>
    <t>Deformerende rygsygdomme</t>
  </si>
  <si>
    <t>Slidgigt i hofte eller knæ</t>
  </si>
  <si>
    <t>Infektioner i led og knogler</t>
  </si>
  <si>
    <t>Inflammatoriske artritter, pat. mindst 16 år, med komplikationer</t>
  </si>
  <si>
    <t>Inflammatoriske artritter, pat. mindst 16 år, uden komplikationer</t>
  </si>
  <si>
    <t>Inflammatoriske artritter, pat. 0-15 år</t>
  </si>
  <si>
    <t>Generaliserede bindevævssygdomme</t>
  </si>
  <si>
    <t>Infektioner i muskler og bløddele</t>
  </si>
  <si>
    <t>Degenerative rygsygdomme og andre ryglidelser</t>
  </si>
  <si>
    <t>Reumatologiske sygdomme i bløddele</t>
  </si>
  <si>
    <t>Medicinske sygdomme i ryggen</t>
  </si>
  <si>
    <t>Øvrige sygdomme i knogler og led</t>
  </si>
  <si>
    <t>Efterbehandling af sygdomme i skelet, muskler og bindevæv</t>
  </si>
  <si>
    <t>Andre sygdomme i muskel-skeletsystemet og bindevæv</t>
  </si>
  <si>
    <t>Stor mammakirurgisk operation</t>
  </si>
  <si>
    <t>Mellemstor mammakirurgisk operation</t>
  </si>
  <si>
    <t>Lille mammakirurgisk operation</t>
  </si>
  <si>
    <t>Enkeltsidig mammaoperation med onkoplastik</t>
  </si>
  <si>
    <t>Sekundær rekonstruktion af bryst med protese eller transplantat, dobbelt</t>
  </si>
  <si>
    <t>Sekundær rekonstruktion af bryst med protese eller transplantat, enkelt</t>
  </si>
  <si>
    <t>Hudtransplantation og/eller revision af hudsår eller betændelse</t>
  </si>
  <si>
    <t>Hudtransplantation og/eller revision ekskl. hudsår eller betændelse</t>
  </si>
  <si>
    <t>Body lift efter stort vægttab</t>
  </si>
  <si>
    <t>Plastikkirurgi efter stort vægttab</t>
  </si>
  <si>
    <t>Plastikkirurgiske operationer på hud, underhud og mamma</t>
  </si>
  <si>
    <t>Andre operationer på hud, underhud og mamma, m. kompl. bidiag.</t>
  </si>
  <si>
    <t>Andre operationer på hud, underhud og mamma, u. kompl. bidiag.</t>
  </si>
  <si>
    <t>Medicinske sygdomme i hud, underhud og mamma med dialyse</t>
  </si>
  <si>
    <t>Moderat hudsygdom m. kompl. bidiag. el. svær hudsygdom</t>
  </si>
  <si>
    <t>Lettere hudsygdom m. kompl. bidiag.</t>
  </si>
  <si>
    <t>Lettere eller moderat hudsygdom, u. kompl. bidiag.</t>
  </si>
  <si>
    <t>Infektioner i hud og underhud, pat. mindst 18 år</t>
  </si>
  <si>
    <t>Infektioner i hud og underhud, pat. 0-17 år</t>
  </si>
  <si>
    <t>Kroniske sår i huden</t>
  </si>
  <si>
    <t>Hudtraumer</t>
  </si>
  <si>
    <t>Mammacancer</t>
  </si>
  <si>
    <t>Observation for sygdom i hud, underhud eller mamma</t>
  </si>
  <si>
    <t>Amputationer af underekstremiteter, m. stofskiftesygdom</t>
  </si>
  <si>
    <t>Operationer på binyrer og hypofyse</t>
  </si>
  <si>
    <t>Hudtransplantation og sårrevision ved stofskiftesygdomme</t>
  </si>
  <si>
    <t>Operationer for adipositas</t>
  </si>
  <si>
    <t>Operationer på biskjoldbruskkirtelen</t>
  </si>
  <si>
    <t>Operationer på skjoldbruskkirtelen, ondartet sygdom, kompliceret</t>
  </si>
  <si>
    <t>Operationer på skjoldbruskkirtelen, godartet sygdom, kompliceret</t>
  </si>
  <si>
    <t>Operationer på skjoldbruskkirtelen, ukompliceret</t>
  </si>
  <si>
    <t>Andre operationer ved stofskiftesygdommme, m. kompl. bidiag.</t>
  </si>
  <si>
    <t>Andre operationer ved stofskiftesygdomme, u. kompl. bidiag.</t>
  </si>
  <si>
    <t>Struma og stofskiftesygdomme</t>
  </si>
  <si>
    <t>Knoglemetaboliske- og kalksygdomme</t>
  </si>
  <si>
    <t>Diabetes mellitus</t>
  </si>
  <si>
    <t>Ernærings- og diverse metaboliske sygdomme</t>
  </si>
  <si>
    <t>Hypofyse-, binyre-, gonade- og andre endokrine sygdomme</t>
  </si>
  <si>
    <t>Andre ernærings- og stofskiftesygdomme</t>
  </si>
  <si>
    <t>Observation for endokrine sygdomme</t>
  </si>
  <si>
    <t>Nyretransplantation, kompliceret</t>
  </si>
  <si>
    <t>Nyretransplantation</t>
  </si>
  <si>
    <t>Kombineret nyre- og bugspytkirteltransplantation</t>
  </si>
  <si>
    <t>Cystektomi, m. robot, m. ondartet sygdom</t>
  </si>
  <si>
    <t>Større blæreoperationer, m. ondartet sygdom</t>
  </si>
  <si>
    <t>Større blæreoperationer, m. godartet sygdom</t>
  </si>
  <si>
    <t>Operationer på nyre, nyrebækken og urinleder, godartet sygdom, m. robot</t>
  </si>
  <si>
    <t>Operationer på nyre, nyrebækken og urinleder, godartet sygdom</t>
  </si>
  <si>
    <t>Prostatektomi, m. robot, ondartet sygdom, pat. mindst 18 år</t>
  </si>
  <si>
    <t>Åbne operationer på prostata, ondartet sygdom, pat. mindst 18 år</t>
  </si>
  <si>
    <t>Større operationer i retroperitoneum/det lille bækken</t>
  </si>
  <si>
    <t>Åbne operationer på prostata, godartet sygdom</t>
  </si>
  <si>
    <t>Operation for hypospadi</t>
  </si>
  <si>
    <t>Operation på blære, kompliceret, m. cytostatikum og blåt lys</t>
  </si>
  <si>
    <t>Operation på blære, kompliceret, m. cytostatikum eller blåt lys</t>
  </si>
  <si>
    <t>Mindre operationer på blære</t>
  </si>
  <si>
    <t>Operationer på urinrør, pat. 0-15 år</t>
  </si>
  <si>
    <t>Operationer på urinrør, pat. mindst 16 år</t>
  </si>
  <si>
    <t>Operationer gennem urinrør på øvre urinveje</t>
  </si>
  <si>
    <t>Operationer gennem urinrør på nedre urinveje</t>
  </si>
  <si>
    <t>Andre operationer på nyrer og urinveje</t>
  </si>
  <si>
    <t>Akutte medicinske nyresygdomme med dialyse el. plasmaferese</t>
  </si>
  <si>
    <t>Akutte medicinske nyresygdomme uden dialyse og uden plasmaferese</t>
  </si>
  <si>
    <t>Andre primære eller sekundære medicinske nyresygdomme uden dialyse</t>
  </si>
  <si>
    <t>Truende afstødning af transplanteret nyre</t>
  </si>
  <si>
    <t>Svulster i nyre og urinveje, med ondartet sygdom, pat. mindst 18 år</t>
  </si>
  <si>
    <t>Infektioner i nyrer og urinvej, pat. 0-1 år, komplicerede</t>
  </si>
  <si>
    <t>Infektioner i nyrer og urinvej, pat. 0-15 år, øvrige</t>
  </si>
  <si>
    <t>Infektioner i nyrer og urinvej, pat. mindst 16 år</t>
  </si>
  <si>
    <t>Sygdomme i prostata, ondartet sygdom, pat. mindst 18 år</t>
  </si>
  <si>
    <t>Operationer på penis, kompliceret, m. ondartet sygdom</t>
  </si>
  <si>
    <t>Operationer på penis, kompliceret, u. ondartet sygdom</t>
  </si>
  <si>
    <t>Andre operationer på mandlige kønsorganer</t>
  </si>
  <si>
    <t>Ondartede sygdomme på mandlige kønsorganer</t>
  </si>
  <si>
    <t>Aborter efter 13 uger</t>
  </si>
  <si>
    <t>Meget komplicerede gynækologiske indgreb, m. robot</t>
  </si>
  <si>
    <t>Meget komplicerede gynækologiske indgreb, u. robot</t>
  </si>
  <si>
    <t>Komplicerede gynækologiske indgreb</t>
  </si>
  <si>
    <t>Standard gynækologisk indgreb, m. robot</t>
  </si>
  <si>
    <t>Standard gynækologisk indgreb</t>
  </si>
  <si>
    <t>Enklere gynækologiske indgreb ved ondartet sygdom, pat. mindst 18 år</t>
  </si>
  <si>
    <t>Enklere gynækologiske indgreb, m. robot</t>
  </si>
  <si>
    <t>Enklere gynækologiske indgreb</t>
  </si>
  <si>
    <t>Mindre gynækologiske indgreb ved ondartet sygdom, pat. mindst 18 år</t>
  </si>
  <si>
    <t>Mindre gynækologiske indgreb</t>
  </si>
  <si>
    <t>Indlæggelser i graviditeten</t>
  </si>
  <si>
    <t>Indlæggelse i graviditeten, fødsel før 28 uger</t>
  </si>
  <si>
    <t>Meget kompliceret graviditet, m. akut kejsersnit, førstegangsfødende</t>
  </si>
  <si>
    <t>Meget kompliceret graviditet, m. akut kejsersnit, flergangsfødende</t>
  </si>
  <si>
    <t>Igangsat fødsel, m. akut kejsersnit, førstegangsfødende</t>
  </si>
  <si>
    <t>Igangsat fødsel, m. akut kejsersnit, flergangsfødende</t>
  </si>
  <si>
    <t>Planlagt vaginal fødsel, tidligere kejsersnit, m. akut kejsersnit</t>
  </si>
  <si>
    <t>Spontant begyndende fødsel, m. akut kejsersnit, førstegangsfødende</t>
  </si>
  <si>
    <t>Spontant begyndende fødsel, m. akut kejsersnit, flergangsfødende</t>
  </si>
  <si>
    <t>Planlagt kejsersnit, førstegangsfødende</t>
  </si>
  <si>
    <t>Planlagt kejsersnit, flergangsfødende</t>
  </si>
  <si>
    <t>Planlagt vaginal fødsel, tidligere kejsersnit</t>
  </si>
  <si>
    <t>Flerfold eller planlagt vaginal UK fødsel, førstegangsfødende</t>
  </si>
  <si>
    <t>Flerfold eller planlagt vaginal UK fødsel, flergangsfødende</t>
  </si>
  <si>
    <t>Meget kompliceret graviditet, m. vaginal fødsel, førstegangsfødende</t>
  </si>
  <si>
    <t>Meget kompliceret graviditet, m. vaginal fødsel, flergangsfødende</t>
  </si>
  <si>
    <t>Kompliceret graviditet, m. vaginal fødsel, førstegangsfødende</t>
  </si>
  <si>
    <t>Kompliceret graviditet, m. vaginal fødsel, flergangsfødende</t>
  </si>
  <si>
    <t>Postpartum blødning over 1000 ml eller sphincterruptur, flergangsfødende</t>
  </si>
  <si>
    <t>Vaginal fødsel, m. instrumentel forløsning, førstegangsfødende</t>
  </si>
  <si>
    <t>Vaginal fødsel, m. instrumentel forløsning, flergangsfødende</t>
  </si>
  <si>
    <t>Igangsat vaginal fødsel, m. epidural, førstegangsfødende</t>
  </si>
  <si>
    <t>Igangsat vaginal fødsel, m. epidural, flergangsfødende</t>
  </si>
  <si>
    <t>Igangsat vaginal fødsel, førstegangsfødende</t>
  </si>
  <si>
    <t>Igangsat vaginal fødsel, flergangsfødende</t>
  </si>
  <si>
    <t>Spontan fødsel, m. epidural, førstegangsfødende</t>
  </si>
  <si>
    <t>Spontan fødsel, m. epidural, flergangsfødende</t>
  </si>
  <si>
    <t>Spontan fødsel, førstegangsfødende</t>
  </si>
  <si>
    <t>Spontan fødsel, flergangsfødende</t>
  </si>
  <si>
    <t>Indlæggelser i barselsperioden</t>
  </si>
  <si>
    <t>Immaturitas/Praematuritas, pat. 28-120 dage</t>
  </si>
  <si>
    <t>Raske nyfødte</t>
  </si>
  <si>
    <t>Andre sygdomme i perinatalperioden</t>
  </si>
  <si>
    <t>Fjernelse af milt</t>
  </si>
  <si>
    <t>Andre operationer ved sygdomme i blod eller bloddannende organer</t>
  </si>
  <si>
    <t>Antistofbehandling af sygdomme i blod og bloddannende organer</t>
  </si>
  <si>
    <t>Immunmodulerende behandling</t>
  </si>
  <si>
    <t>Afareser</t>
  </si>
  <si>
    <t>Ideopatiske knoglemarvsaplasier</t>
  </si>
  <si>
    <t>Sekundære og uspecifikke knoglemarvsaplasier</t>
  </si>
  <si>
    <t>Granulo- og trombocytopeni</t>
  </si>
  <si>
    <t>Hæmoglobinopati</t>
  </si>
  <si>
    <t>Trombotisk trombocytopeniske purpuna</t>
  </si>
  <si>
    <t>Immunglobulin mangel</t>
  </si>
  <si>
    <t>Svær immundefekt og aflejringssygdomme</t>
  </si>
  <si>
    <t>Koagulationsforstyrrelser</t>
  </si>
  <si>
    <t>Øvrige sygdomme i blod og bloddannende organer</t>
  </si>
  <si>
    <t>Mangelanæmier</t>
  </si>
  <si>
    <t>Observation for sygdom i blod og bloddannende organer</t>
  </si>
  <si>
    <t>Mini-knoglemarvstransplantation</t>
  </si>
  <si>
    <t>Højdosis kemoterapi u. stamcellestøtte, pat. mindst 18 år</t>
  </si>
  <si>
    <t>Kompleks svampebehandling m. antistofbehandling el. kemoterapi</t>
  </si>
  <si>
    <t>Kompleks svampebehandling</t>
  </si>
  <si>
    <t>Basis svampebehandling, pat. mindst 18 år</t>
  </si>
  <si>
    <t>Større operationer ved lymfom og leukæmi, pat. mindst 18 år</t>
  </si>
  <si>
    <t>Større operationer ved knoglemarvssygdomme m.m., pat. mindst 18 år</t>
  </si>
  <si>
    <t>Mindre operationer ved knoglemarvssygdomme m.m., pat. mindst 18 år</t>
  </si>
  <si>
    <t>Svulster med aferesebehandling</t>
  </si>
  <si>
    <t>Malign hæmatologisk sygdom uden specifik behandling, pat. mindst 18 år</t>
  </si>
  <si>
    <t>Diagnostik ved ondartede sygdomme, pat. mindst 18 år</t>
  </si>
  <si>
    <t>Andre knoglemarvssygdomme</t>
  </si>
  <si>
    <t>Operationer ved infektioner eller parasitære sygdomme</t>
  </si>
  <si>
    <t>Infektionssygdomme eller parasitære sygdomme med dialyse</t>
  </si>
  <si>
    <t>Sepsis</t>
  </si>
  <si>
    <t>Postoperative og posttraumatiske infektioner, m. kompl. faktorer</t>
  </si>
  <si>
    <t>Postoperative og posttraumatiske infektioner, u. kompl. faktorer</t>
  </si>
  <si>
    <t>Feber af ukendt årsag, med biopsi og/eller scopi</t>
  </si>
  <si>
    <t>Feber af ukendt årsag, pat. mindst 18 år, uden biopsi og/eller scopi</t>
  </si>
  <si>
    <t>Virussygdomme, pat. mindst 18 år, m. kompl. faktorer</t>
  </si>
  <si>
    <t>Virussygdomme, pat. mindst 18 år, u. kompl. faktorer</t>
  </si>
  <si>
    <t>Virussygdomme og feber af ukendt årsag, pat. 0-17 år</t>
  </si>
  <si>
    <t>Andre infektioner eller parasitære sygdomme</t>
  </si>
  <si>
    <t>Observation for infektion eller parasitær sygdom</t>
  </si>
  <si>
    <t>Operationer på patienter hvor sindslidelse er hoveddiagnose</t>
  </si>
  <si>
    <t>Akutte tilpasningsvanskeligheder og psykosomatiske forstyrrelser</t>
  </si>
  <si>
    <t>Depressive neuroser</t>
  </si>
  <si>
    <t>Ikke-depressive neuroser</t>
  </si>
  <si>
    <t>Personlighedsforstyrrelser og adfærdsproblemer</t>
  </si>
  <si>
    <t>Organisk betingede sindslidelser og mental retardering, pat. mindst 18 år</t>
  </si>
  <si>
    <t>Organisk betingede sindslidelser og mental retardering, pat. 0-17 år</t>
  </si>
  <si>
    <t>Psykoser</t>
  </si>
  <si>
    <t>Sindslidelser hos børn</t>
  </si>
  <si>
    <t>Andre psykiske forstyrrelser</t>
  </si>
  <si>
    <t>Observation for en psykiatrisk sygdom</t>
  </si>
  <si>
    <t>Alkohol- eller stofmisbrug eller afgiftning etc., u. kompl. bidiag.</t>
  </si>
  <si>
    <t>Allergiske og allergi lignende reaktioner</t>
  </si>
  <si>
    <t>Komplikationer ved behandling, m. kompl. bidiag.</t>
  </si>
  <si>
    <t>Komplikationer ved behandling, u. kompl. bidiag.</t>
  </si>
  <si>
    <t>Forgiftning og toksisk virkning af lægemiddel, øvrige</t>
  </si>
  <si>
    <t>Sårbehandling efter skade</t>
  </si>
  <si>
    <t>Andre operationer efter skade, m. kompl. bidiag.</t>
  </si>
  <si>
    <t>Andre operationer efter skade, u. kompl. bidiag.</t>
  </si>
  <si>
    <t>Traumemodtagelse</t>
  </si>
  <si>
    <t>Traume</t>
  </si>
  <si>
    <t>Andre skader, forgiftning og toksiske virkninger</t>
  </si>
  <si>
    <t>Observation ved ulykkestilfælde eller forgiftning</t>
  </si>
  <si>
    <t>Forbrændinger, overført til anden akut enhed</t>
  </si>
  <si>
    <t>Mindre omfattende forbrænding med sårrevision eller anden operation</t>
  </si>
  <si>
    <t>Mindre omfattende forbrænding uden operativ behandling</t>
  </si>
  <si>
    <t>Rehabilitering</t>
  </si>
  <si>
    <t>Symptomer og fund, m. kompl. bidiag.</t>
  </si>
  <si>
    <t>Symptomer og fund, u. kompl. bidiag.</t>
  </si>
  <si>
    <t>Kranieoperation ved svært multitraume</t>
  </si>
  <si>
    <t>Specifikke operationer ved svært multitraume</t>
  </si>
  <si>
    <t>Andet svært multitraume</t>
  </si>
  <si>
    <t>HIV med betydelig HIV relateret sygdom</t>
  </si>
  <si>
    <t>HIV med eller uden bidiagnose</t>
  </si>
  <si>
    <t>Større operationer uden sammenhæng med hoveddiagnosen</t>
  </si>
  <si>
    <t>Ikke gruppérbar pga. manglende oplysninger</t>
  </si>
  <si>
    <t>Mindre operationer uden sammenhæng med hoveddiagnosen</t>
  </si>
  <si>
    <t>Intensiv neurorehabilitering på decentral enhed, almindeligt forløb</t>
  </si>
  <si>
    <t>Intensiv neurorehabilitering, kontrolindlæggelse</t>
  </si>
  <si>
    <t>Neurorehabilitering</t>
  </si>
  <si>
    <t>Levertransplantation</t>
  </si>
  <si>
    <t>Lungetransplantation</t>
  </si>
  <si>
    <t>Intensiv gruppe IV: Alvorligt multiorgansvigt</t>
  </si>
  <si>
    <t>Intensiv gruppe III: Tiltagende alvorligt organsvigt i flere organer</t>
  </si>
  <si>
    <t>Intensiv gruppe II: Tiltagende alvorligt organgsvigt i et organ</t>
  </si>
  <si>
    <t>Intensiv gruppe I: Simpelt organsvigt i et eller to organer</t>
  </si>
  <si>
    <t>Funktionel neurokirurgi og perifer nervekirurgi, kompliceret</t>
  </si>
  <si>
    <t>Funktionel neurokirurgi og perifer nervekirurgi, moderat kompliceret</t>
  </si>
  <si>
    <t>Funktionel neurokirurgi og perifer nervekirurgi, ukompliceret</t>
  </si>
  <si>
    <t>Kraniekirurgi og kranioplastik, kompliceret</t>
  </si>
  <si>
    <t>Vaskulærkirurgi, kompliceret</t>
  </si>
  <si>
    <t>Kranie- og vaskulærkirurgi, ukompliceret</t>
  </si>
  <si>
    <t>Traumekirurgi</t>
  </si>
  <si>
    <t>Hydrocephalus</t>
  </si>
  <si>
    <t>Spinalkirurgi</t>
  </si>
  <si>
    <t>Basis svampebehandling m. antistofbehandling el. kemoterapi, pat. 0-17 år</t>
  </si>
  <si>
    <t>Basis svampebehandling, pat. 0-17 år</t>
  </si>
  <si>
    <t>Større operationer ved øvrige svulster, pat. 0-17 år</t>
  </si>
  <si>
    <t>Mindre operationer ved øvrige svulster, pat. 0-17 år</t>
  </si>
  <si>
    <t>Svulster uden specifik behandling, pat. 0-17 år</t>
  </si>
  <si>
    <t>Kontrolundersøgelse efter behandling for ondartet svulst, pat. 0-17 år</t>
  </si>
  <si>
    <t>Observation pga. mistanke om ondartet svulst, pat. 0-17 år</t>
  </si>
  <si>
    <t>Observation pga mistanke om fysisk overgreb, pat. 0-17 år</t>
  </si>
  <si>
    <t>Fotokolposkopisk anogenital undersøgelse, pat. 0-16 år</t>
  </si>
  <si>
    <t>Multipatologi og svær funktionsnedsættelse</t>
  </si>
  <si>
    <t>Multipatologi og moderat funktionsnedsættelse</t>
  </si>
  <si>
    <t>Multipatologi og let funktionsnedsættelse</t>
  </si>
  <si>
    <t>Rekonstruktion med stilkede lapper</t>
  </si>
  <si>
    <t>Rekonstruktion med frie vaskulariserede lapper</t>
  </si>
  <si>
    <t>Mindre plastikkirurgiske rekonstruktioner</t>
  </si>
  <si>
    <t>Respiratorbehandling ved langvarig kronisk respirationsinsufficiens</t>
  </si>
  <si>
    <t>Hjernedød i henhold til Sundhedsloven</t>
  </si>
  <si>
    <t>Strålebehandling, kompleks, mindst 5 fraktioner el. helkropsbestråling</t>
  </si>
  <si>
    <t>Strålebehandling, kompleks, 3-4 fraktioner</t>
  </si>
  <si>
    <t>Strålebehandling, kompleks, 2 fraktioner</t>
  </si>
  <si>
    <t>Strålebehandling, kompleks, 1 fraktion</t>
  </si>
  <si>
    <t>Strålebehandling, konventionel, mindst 5 fraktioner</t>
  </si>
  <si>
    <t>Strålebehandling, konventionel, 3-4 fraktioner</t>
  </si>
  <si>
    <t>Strålebehandling, konventionel, 2 fraktioner</t>
  </si>
  <si>
    <t>Strålebehandling, konventionel, 1 fraktion</t>
  </si>
  <si>
    <t>Isotopterapi</t>
  </si>
  <si>
    <t>Stereotaksi</t>
  </si>
  <si>
    <t>Brachyterapi</t>
  </si>
  <si>
    <t>Stråleplanlægning, kompleks</t>
  </si>
  <si>
    <t>Stråleplanlægning, konventionel</t>
  </si>
  <si>
    <t>Kemoterapi, højdosis</t>
  </si>
  <si>
    <t>Kemoterapi, kompleks med antistofbehandling</t>
  </si>
  <si>
    <t>Kemoterapi, kompleks, med strålebehandling (ekskl. stereotaksi)</t>
  </si>
  <si>
    <t>Kemoterapi, kompleks</t>
  </si>
  <si>
    <t>Kemoterapi, basis, med strålebehandling, 1-2 fraktioner (ekskl. stereotaksi)</t>
  </si>
  <si>
    <t>Kemoterapi, basis</t>
  </si>
  <si>
    <t>Biologiske modificerende stoffer</t>
  </si>
  <si>
    <t>Antistofbehandling</t>
  </si>
  <si>
    <t>Smertetilstande, kroniske, komplicerede</t>
  </si>
  <si>
    <t>Plastikkirurgisk rekonstruktion</t>
  </si>
  <si>
    <t>Hudoperation, kompliceret</t>
  </si>
  <si>
    <t>Hudoperation, ukompliceret</t>
  </si>
  <si>
    <t>Biopsi og væskeudsugning, overfladisk</t>
  </si>
  <si>
    <t>Sutur og sårbehandling</t>
  </si>
  <si>
    <t>Incision og punktur</t>
  </si>
  <si>
    <t>Dermatologisk procedure</t>
  </si>
  <si>
    <t>Anlæggelse af skinne, individuelt fremstillet bandage</t>
  </si>
  <si>
    <t>Anlæggelse af skinne el. bandage, arthrocentese el. lukket reposition</t>
  </si>
  <si>
    <t>Bevægelseslaboratorieundersøgelse</t>
  </si>
  <si>
    <t>Hyberbar iltbehandling</t>
  </si>
  <si>
    <t>Operation på kar el. lymfesystem</t>
  </si>
  <si>
    <t>Kardiologisk undersøgelse, kompliceret</t>
  </si>
  <si>
    <t>Kardiologisk undersøgelse, udvidet</t>
  </si>
  <si>
    <t>Endoskopi el. intubation i øvre mavetarmreg.</t>
  </si>
  <si>
    <t>Rektoskopi</t>
  </si>
  <si>
    <t>Cystoskopi, kompliceret, el. urinrørsoperationer el. punktur af prostata</t>
  </si>
  <si>
    <t>Stenknusning ved trykbølge (ESWL)</t>
  </si>
  <si>
    <t>Indlæggelse af kateter el. anden ukompliceret procedure i urinveje</t>
  </si>
  <si>
    <t>Kunstig befrugtning med anvendelse af PGD på fosterceller</t>
  </si>
  <si>
    <t>Kunstig befrugtning ved IVF/ICSI ved kompliceret infektion</t>
  </si>
  <si>
    <t>Kunstig befrugtning ved IVF/ICSI, ægudtagning el. ægoplægning</t>
  </si>
  <si>
    <t>Fostervandsprøve el. moderkagebiopsi, flerfoldsgraviditet</t>
  </si>
  <si>
    <t>Fostervandsprøve el. moderkagebiopsi</t>
  </si>
  <si>
    <t>Svangrekontrol, bariatrisk opereret kvinde</t>
  </si>
  <si>
    <t>Jordemoderkonsultation, akut, graviditet</t>
  </si>
  <si>
    <t>Jordemoderkonsultation, udvidet</t>
  </si>
  <si>
    <t>Jordemoderkonsultation, basis</t>
  </si>
  <si>
    <t>Særligt ressourcekrævende svangrekontrol ved rusmiddelproblematik</t>
  </si>
  <si>
    <t>Fjernelse el. behandling af nerve</t>
  </si>
  <si>
    <t>Neurorehabilitering og rygmarvsskader</t>
  </si>
  <si>
    <t>Tandbehandling, svær</t>
  </si>
  <si>
    <t>Tandbehandling, middel</t>
  </si>
  <si>
    <t>Tandbehandling, let</t>
  </si>
  <si>
    <t>Procedure på øre, næse el. hals, kompliceret</t>
  </si>
  <si>
    <t>Procedure på øre, næse el. hals, ukompliceret</t>
  </si>
  <si>
    <t>Audiologisk udredning, diagnostiske procedurer, pat. 0-2 år</t>
  </si>
  <si>
    <t>Neonatal hørescreening, automatiserede procedurer, pat. 0-90 dage</t>
  </si>
  <si>
    <t>Medicin-behandling, grp. 1</t>
  </si>
  <si>
    <t>Medicin-behandling, grp. 2</t>
  </si>
  <si>
    <t>Medicin-behandling, grp. 3</t>
  </si>
  <si>
    <t>Medicin-behandling, grp. 4</t>
  </si>
  <si>
    <t>Medicin-behandling, grp. 5</t>
  </si>
  <si>
    <t>Medicin-behandling, grp. 6</t>
  </si>
  <si>
    <t>Medicin-behandling, grp. 7</t>
  </si>
  <si>
    <t>Medicin-behandling, grp. 8</t>
  </si>
  <si>
    <t>Medicin-behandling, grp. 9</t>
  </si>
  <si>
    <t>Medicin-behandling, grp. 10</t>
  </si>
  <si>
    <t>Transfusion af plasma og/eller behandlet blod</t>
  </si>
  <si>
    <t>Transfusion af blod, øvrig</t>
  </si>
  <si>
    <t>Plasmaferese</t>
  </si>
  <si>
    <t>Kontrol ved hjemme-hæmodialyse</t>
  </si>
  <si>
    <t>Kontrol ved hjemme-peritonealdialyse</t>
  </si>
  <si>
    <t>Peritonealdialyse, m. oplæring</t>
  </si>
  <si>
    <t>Peritonealdialyse</t>
  </si>
  <si>
    <t>Dialyse, øvrige</t>
  </si>
  <si>
    <t>Insulinpumpe, behandling</t>
  </si>
  <si>
    <t>Botulinumtoksin, injektion</t>
  </si>
  <si>
    <t>Udlevering af CPAP-apparatur</t>
  </si>
  <si>
    <t>Kontrol eller justering af CPAP-behandling</t>
  </si>
  <si>
    <t>Udtagning af knoglemarv til diagnostisk undersøgelse</t>
  </si>
  <si>
    <t>Laparoskopi, diverse procedurer</t>
  </si>
  <si>
    <t>Geriatri, udredning</t>
  </si>
  <si>
    <t>Geriatri, behandling</t>
  </si>
  <si>
    <t>Allergologisk undersøgelse/behandling, kompliceret</t>
  </si>
  <si>
    <t>Allergologisk undersøgelse/behandling, ukompliceret</t>
  </si>
  <si>
    <t>Diætvejledning</t>
  </si>
  <si>
    <t>Neuropsykologisk undersøgelse, udvidet</t>
  </si>
  <si>
    <t>Hjælpeprocedure, ukompliceret</t>
  </si>
  <si>
    <t>Urodynamisk undersøgelse, almindelig</t>
  </si>
  <si>
    <t>Anlæggelse af peritonaldialysekateter</t>
  </si>
  <si>
    <t>Endokrinologisk procedure, kompliceret</t>
  </si>
  <si>
    <t>Øjenundersøgelse, mindre</t>
  </si>
  <si>
    <t>Immundefekt</t>
  </si>
  <si>
    <t>MR-scanning, kompliceret, m. generel anæstesi</t>
  </si>
  <si>
    <t>MR-scanning, kompliceret</t>
  </si>
  <si>
    <t>MR-scanning, ukompliceret</t>
  </si>
  <si>
    <t>MR-scanning, ukompliceret, m. generel anæstesi</t>
  </si>
  <si>
    <t>CT-scanning af hjertet med angiografi</t>
  </si>
  <si>
    <t>CT-scanning, kompliceret</t>
  </si>
  <si>
    <t>CT-scanning, ukompliceret, el. osteodensitometri</t>
  </si>
  <si>
    <t>UL-scanning, meget kompliceret, flerfoldsvangerskab</t>
  </si>
  <si>
    <t>UL-scanning, meget kompliceret</t>
  </si>
  <si>
    <t>UL-scanning, kompliceret</t>
  </si>
  <si>
    <t>UL-scanning, ukompliceret</t>
  </si>
  <si>
    <t>Angiografi</t>
  </si>
  <si>
    <t>Mammografi, kompliceret</t>
  </si>
  <si>
    <t>Mammografi, ukompliceret</t>
  </si>
  <si>
    <t>Gennemlysningsundersøgelse, urografi og flebografi, kompliceret</t>
  </si>
  <si>
    <t>Gennemlysningsundersøgelse, urografi og flebografi, ukompliceret</t>
  </si>
  <si>
    <t>Røntgenundersøgelse (alm), kompliceret</t>
  </si>
  <si>
    <t>Røntgenundersøgelse (alm), ukompliceret</t>
  </si>
  <si>
    <t>Arbejdsmedicin grp. 1</t>
  </si>
  <si>
    <t>Arbejdsmedicin grp. 2</t>
  </si>
  <si>
    <t>Genetisk risikovurdering og rådgivning med udredning</t>
  </si>
  <si>
    <t>Genetisk risikovurdering og rådgivning</t>
  </si>
  <si>
    <t>Stamtræsoptegnelse</t>
  </si>
  <si>
    <t>Klinisk fysiologi/nuklearmedicin grp. A</t>
  </si>
  <si>
    <t>Klinisk fysiologi/nuklearmedicin grp. B</t>
  </si>
  <si>
    <t>Klinisk fysiologi/nuklearmedicin grp. C</t>
  </si>
  <si>
    <t>Klinisk fysiologi/nuklearmedicin grp. D</t>
  </si>
  <si>
    <t>Klinisk fysiologi/nuklearmedicin grp. E</t>
  </si>
  <si>
    <t>Klinisk fysiologi/nuklearmedicin grp. F</t>
  </si>
  <si>
    <t>Klinisk fysiologi/nuklearmedicin grp. G</t>
  </si>
  <si>
    <t>Klinisk fysiologi/nuklearmedicin grp. H</t>
  </si>
  <si>
    <t>Klinisk fysiologi/nuklearmedicin grp. I</t>
  </si>
  <si>
    <t>Klinisk neurofysiologi grp. 1</t>
  </si>
  <si>
    <t>Klinisk neurofysiologi grp. 2</t>
  </si>
  <si>
    <t>Klinisk neurofysiologi grp. 3</t>
  </si>
  <si>
    <t>Geriatri, udredning, hjemmebesøg</t>
  </si>
  <si>
    <t>Geriatri, behandling, hjemmebesøg</t>
  </si>
  <si>
    <t>AK-behandling, telemedicin</t>
  </si>
  <si>
    <t>Telemedicinsk sårvurdering</t>
  </si>
  <si>
    <t>Telemedicinsk kontrol af CPAP udstyr</t>
  </si>
  <si>
    <t xml:space="preserve">Neurocentret </t>
  </si>
  <si>
    <t>HovedOrtoCentret</t>
  </si>
  <si>
    <t xml:space="preserve">Juliane Marie Centret </t>
  </si>
  <si>
    <t>Udgiftstype</t>
  </si>
  <si>
    <t>Forundersøgelse i ambulatorium, driftsudgifter</t>
  </si>
  <si>
    <t>Forundersøgelse i ambulatorium, personaleudgifter</t>
  </si>
  <si>
    <t>Øvrige udgifter opvågning</t>
  </si>
  <si>
    <t>Øvrige udgifter intensiv</t>
  </si>
  <si>
    <t>Operation ved indlæggelse, personaleudgifter</t>
  </si>
  <si>
    <t>Operation ved indlæggelse, driftsudgifter</t>
  </si>
  <si>
    <t>Ambulant operation/behandling, personaleudgifter</t>
  </si>
  <si>
    <t>Ambulant operation/behandling, driftsudgifter</t>
  </si>
  <si>
    <t>Kontrolbesøg i ambulatorium, personaleudgifter</t>
  </si>
  <si>
    <t>Kontrolbesøg i ambulatorium, driftsudgifter</t>
  </si>
  <si>
    <t>Pris pr. enhed 
(Forundersøgelse)</t>
  </si>
  <si>
    <t>Pris pr. enhed 
(Operation)</t>
  </si>
  <si>
    <t>Pris pr. enhed 
(Besøg/behandl.)</t>
  </si>
  <si>
    <t>Pris pr. enhed 
(Kontrolbesøg)</t>
  </si>
  <si>
    <t>Pris pr. enhed 
(Årsløn)</t>
  </si>
  <si>
    <t>Operationssygeplejerske</t>
  </si>
  <si>
    <t>6,5 timers operation, derfor anæstesilæge 7,5 timer</t>
  </si>
  <si>
    <t>6,5 timers operation, derfor anæstesisygeplejerske 7,5 timer</t>
  </si>
  <si>
    <t>1.516 kr. til andet anæstesi udstyr</t>
  </si>
  <si>
    <t>545 kr. pr. patient til medicin</t>
  </si>
  <si>
    <t>Sengeafsnit, personaleudgifter</t>
  </si>
  <si>
    <t>Sengeafsnit, driftsudgifter</t>
  </si>
  <si>
    <t>Varekøb</t>
  </si>
  <si>
    <t>Kost</t>
  </si>
  <si>
    <t>Øvrige driftsudgifter</t>
  </si>
  <si>
    <t>85% sengebelægning, plejenormering: 1,75 pr. Seng samt gns. 10 sengedage pr. patient, intensiv overnatning fratrækkes herfra, dvs gns sengedag sengeafsnit er 9,02</t>
  </si>
  <si>
    <t>7,5 timer på stuen, 2 overlæger</t>
  </si>
  <si>
    <t>7,5 timer på stuen, 2,5 op.sygeplejersker plus oprydning/klargøring</t>
  </si>
  <si>
    <t>1 time for 1 portør pr. operationer (inkl. lejring)</t>
  </si>
  <si>
    <t>Gns pris pr implantat 2012 47 tkr. (2013 pl)</t>
  </si>
  <si>
    <t xml:space="preserve">8480 kr. pr. operation til utensilier osv, </t>
  </si>
  <si>
    <t>Fast pris</t>
  </si>
  <si>
    <t>ca 40% af ptt har brug for 2 dages intensiv terapi efter operation, dagspris er kr. 29,7 t.</t>
  </si>
  <si>
    <t>Øvrig læge og sekretærtid (journalskrivning, stuegang, assistancer fra andre specialer, konferencer, registrering, indhentning af oplysninger)</t>
  </si>
  <si>
    <t>Postpolio behandling med intravenøs immunglobulin (IVIG)</t>
  </si>
  <si>
    <t>Operationslejer</t>
  </si>
  <si>
    <t>Specifikation af arbejdstid og driftsudgifter:</t>
  </si>
  <si>
    <t>250 kr. pr. dag</t>
  </si>
  <si>
    <t>48 kr. pr. dag</t>
  </si>
  <si>
    <t xml:space="preserve">For et eksempel på udfyldelse henvises til fanebladet "EKS. Spec. per&amp;drift" </t>
  </si>
  <si>
    <r>
      <t xml:space="preserve">Dette skema bruges til at skabe overblik over behandlingens omfang. Det kan bruges som inspiration/en tjekliste og erstatter </t>
    </r>
    <r>
      <rPr>
        <u/>
        <sz val="10"/>
        <rFont val="Arial"/>
        <family val="2"/>
      </rPr>
      <t>ikke</t>
    </r>
    <r>
      <rPr>
        <sz val="10"/>
        <rFont val="Arial"/>
        <family val="2"/>
      </rPr>
      <t xml:space="preserve"> udfyldelse af fanerne 3 til 7.</t>
    </r>
  </si>
  <si>
    <t xml:space="preserve"> intensiv overnatning er fratrukket. Pt ligger i alt 10,0 dage</t>
  </si>
  <si>
    <t>Antal (normering, timer, mv.)</t>
  </si>
  <si>
    <t>Fysioterapi</t>
  </si>
  <si>
    <t>Portør sengeafdeling</t>
  </si>
  <si>
    <t>1,5 time pr. sengedag som er 10</t>
  </si>
  <si>
    <t>Sengebehov i alt</t>
  </si>
  <si>
    <t>2 timer pr. udskrivning</t>
  </si>
  <si>
    <t>Til stuegang (0,5 t pr dag), undervisning(0,5 t pr dag), journaloptag(1 t pr. udskr), planlægning mv.(1 t pr. udskr)</t>
  </si>
  <si>
    <t>Øvrig læge og sekretærtid (journalskrivning, stuegang, undervisning, assistancer fra andre specialer, konferencer, registrering, indhentning af oplysninger)</t>
  </si>
  <si>
    <t>Specifikation af arbejdstid og driftsudgifter: Eksempel inspireret af budgetsag vedr. operation af rygdeformiteter</t>
  </si>
  <si>
    <t xml:space="preserve">Evt. ATC nr. </t>
  </si>
  <si>
    <r>
      <t xml:space="preserve">Kode til at fjerne arkbeskyttelsen er </t>
    </r>
    <r>
      <rPr>
        <b/>
        <sz val="10"/>
        <color rgb="FFFF0000"/>
        <rFont val="Arial"/>
        <family val="2"/>
      </rPr>
      <t>bud</t>
    </r>
  </si>
  <si>
    <t>Sammedagspakke: Rygmarvsskader</t>
  </si>
  <si>
    <t>Sammedagspakke: Ryglidelser</t>
  </si>
  <si>
    <t>Sammedagspakke: Lungesygdomme, udredning</t>
  </si>
  <si>
    <t>Sammedagspakke: Blodprop i hjernen, udredning</t>
  </si>
  <si>
    <t>Sammedagspakke: Lille Cardiologisk sammedagsudredningspakke</t>
  </si>
  <si>
    <t>Sammedagspakke: Mellem Cardiologisk sammedagsudredningspakke</t>
  </si>
  <si>
    <t>Sammedagspakke: Stor Cardiologisk sammedagsudredningspakke</t>
  </si>
  <si>
    <t>Sammedagspakke: Gastroskopi og koloskopi/sigmoideoskopi</t>
  </si>
  <si>
    <t>Sammedagspakke: Cystoskopisk og CT-urografiske undersøgelse</t>
  </si>
  <si>
    <t>Sammedagspakke: Svangrekontrol og Jordemoderkonsultation</t>
  </si>
  <si>
    <t>Sammedagspakke: Høreapparatsbehandling, pat. mindst 18 år</t>
  </si>
  <si>
    <t>Sammedagspakke: Høreapparatsbehandling, pat. 0-17 år</t>
  </si>
  <si>
    <t>Sammedagspakke: Svimmelhed, udredning</t>
  </si>
  <si>
    <t>Sammedagspakke: Tværfaglig artritinformation</t>
  </si>
  <si>
    <t>Sammedagspakke: Besøg hos nefrolog og endokrinolog</t>
  </si>
  <si>
    <t>Sammedagspakke: Allergologiske procedurer/behandlinger</t>
  </si>
  <si>
    <t>Sammedagspakke: Injektion, øvrige lægemidler, m. øjenundersøgelse</t>
  </si>
  <si>
    <t>Sammedagspakke: Laserbehandling, m. øjenundersøgelse</t>
  </si>
  <si>
    <t>Sammedagspakke: Øjenundersøgelser, flere større</t>
  </si>
  <si>
    <t>Sammedagspakke: Øjenundersøgelser, større + mindre</t>
  </si>
  <si>
    <t>Sammedagspakke: Øjenundersøgelser, flere mindre</t>
  </si>
  <si>
    <t>Sammedagspakke: MR-scanning + CT-scanning</t>
  </si>
  <si>
    <t>Sammedagspakke: MR-scanning + UL</t>
  </si>
  <si>
    <t>Sammedagspakke: CT-scanning + røntgenundersøgelse</t>
  </si>
  <si>
    <t>Sammedagspakke: UL, flere procedurer, meget kompl. + kompl.</t>
  </si>
  <si>
    <t>Sammedagspakke: UL, flere procedurer, meget kompl. + ukompl.</t>
  </si>
  <si>
    <t>Sammedagspakke: UL, flere procedurer, kompl. + ukompl.</t>
  </si>
  <si>
    <t>Sammedagspakke: UL, flere ukompl. Procedurer</t>
  </si>
  <si>
    <t>Sammedagspakke: Klinisk genetisk udredning, omfattende, med svar.</t>
  </si>
  <si>
    <t>Antal patienter</t>
  </si>
  <si>
    <t>Fysioterapeut (3233)</t>
  </si>
  <si>
    <t>Grå stær operationer med toriske linser</t>
  </si>
  <si>
    <t>Operationer på hoved og hals, kategori 1-3, m. robot</t>
  </si>
  <si>
    <t>Observation for godartet sygdom i øre, næse eller hals, pat. 0-17 år</t>
  </si>
  <si>
    <t>Dobbelt endovaskulær behandling m. stent</t>
  </si>
  <si>
    <t>Behandling af pilonidalcyster</t>
  </si>
  <si>
    <t>Komplicerede intrauterine indgreb under graviditeten</t>
  </si>
  <si>
    <t>Særlig kompleks kemobehandling</t>
  </si>
  <si>
    <t>Cystoskopi, ukompliceret el. mindre urologisk operation</t>
  </si>
  <si>
    <t>Kontrol af medicinpumpe</t>
  </si>
  <si>
    <t>Sammedagspakke: Prostatakræft-udredning med LUTS-udredning</t>
  </si>
  <si>
    <t>Sammedagspakke: LUTS-udredning med cystoskopi eller UL af prostata</t>
  </si>
  <si>
    <t>Sammedagspakke: Flere jordemoderkonsultationer</t>
  </si>
  <si>
    <t>Sammedagspakke: Tværfaglig smertebehandling kroniske smertepatienter</t>
  </si>
  <si>
    <t>Småskader</t>
  </si>
  <si>
    <t>Pris pr. enhed 
(Senge-dag)</t>
  </si>
  <si>
    <t>Er DIA blevet inddraget i overvejelserne (svar "ja" eller "nej")</t>
  </si>
  <si>
    <t>Tjekliste</t>
  </si>
  <si>
    <t>Boks 1. Parakliniske ydelser</t>
  </si>
  <si>
    <t>Boks 2. Fysioterapi ydelser</t>
  </si>
  <si>
    <t>Boks 3: Servicecenter ydelser</t>
  </si>
  <si>
    <t>Angiv venligst beløb i alt til parakliniske ydelser, kr.</t>
  </si>
  <si>
    <t>Udgift til portørservice</t>
  </si>
  <si>
    <t>Udredning med lumbal perfusionsmåling</t>
  </si>
  <si>
    <t>Bugvægsrekonstruktion</t>
  </si>
  <si>
    <t>Endoskopisk operation af Pancreas</t>
  </si>
  <si>
    <t>Cystoskopi, m. blåt lys, m. anæstesi</t>
  </si>
  <si>
    <t>Børn med fødselsvægt &lt; 1000 gram eller GA &lt; 28 uger, kompliceret</t>
  </si>
  <si>
    <t>Børn med fødselsvægt &lt; 1000 gram eller GA &lt; 28 uger, Mindre kompliceret</t>
  </si>
  <si>
    <t>Børn med : GA 28-31 uger, Meget kompliceret</t>
  </si>
  <si>
    <t>Børn med : GA 28-31 uger, Moderat kompliceret</t>
  </si>
  <si>
    <t>Børn med : GA 28-31 uger, kompliceret</t>
  </si>
  <si>
    <t>Børn med : GA 28-31 uger, Mindre kompliceret</t>
  </si>
  <si>
    <t>Børn med GA 32-35 uger, Meget kompliceret</t>
  </si>
  <si>
    <t>Børn med GA 32-35 uger, Moderat kompliceret</t>
  </si>
  <si>
    <t>Børn med GA 32-35 uger,  kompliceret</t>
  </si>
  <si>
    <t>Børn med GA 32-35 uger, Mindre kompliceret</t>
  </si>
  <si>
    <t>Børn med GA &gt;36 uger, Meget kompliceret</t>
  </si>
  <si>
    <t>Børn med GA &gt;36 uger, Moderat kompliceret</t>
  </si>
  <si>
    <t>Børn med GA &gt;36 uger,  kompliceret</t>
  </si>
  <si>
    <t>Børn med GA &gt;36 uger, Mindre kompliceret</t>
  </si>
  <si>
    <t>Børn 0-27 dage, m. ECMO-behandling</t>
  </si>
  <si>
    <t>Instillation af lægemiddel i blæren</t>
  </si>
  <si>
    <t>Andrologisk udredning, endokrin</t>
  </si>
  <si>
    <t>ICD, Pacemaker eller Loop Recorder kontrol, telemedicin</t>
  </si>
  <si>
    <t>Telemedicinsk diabeteskontrol</t>
  </si>
  <si>
    <t>Eksempelvis medfører sagen et betydeligt træk på eksterne funktioner/virksomheder</t>
  </si>
  <si>
    <t>Eksempelvis medfører sagen et betydeligt træk på centerledelsen eller stabsfunktioner</t>
  </si>
  <si>
    <r>
      <t xml:space="preserve">Angiv det samlede beløb til </t>
    </r>
    <r>
      <rPr>
        <i/>
        <sz val="10"/>
        <rFont val="Arial"/>
        <family val="2"/>
      </rPr>
      <t>tværgående ydelse 1</t>
    </r>
  </si>
  <si>
    <r>
      <t xml:space="preserve">Angiv det samlede beløb til </t>
    </r>
    <r>
      <rPr>
        <i/>
        <sz val="10"/>
        <rFont val="Arial"/>
        <family val="2"/>
      </rPr>
      <t>tværgående ydelse 2</t>
    </r>
  </si>
  <si>
    <t>Angiv det samlede beløb til tværgående ydelser, kr. :</t>
  </si>
  <si>
    <t>1103 Led ovl</t>
  </si>
  <si>
    <t>1105 Ovl spans</t>
  </si>
  <si>
    <t>1106 Ovl/prof spans</t>
  </si>
  <si>
    <t>1112 Overlæge m/v</t>
  </si>
  <si>
    <t>1113 Overlæge u/v</t>
  </si>
  <si>
    <t>1114 Ovl/prof</t>
  </si>
  <si>
    <t>1115 Professor hon</t>
  </si>
  <si>
    <t>1122 Afdelingslæge</t>
  </si>
  <si>
    <t>1132 1.rsl</t>
  </si>
  <si>
    <t>1133 Rsl hovedudd</t>
  </si>
  <si>
    <t>1134 Rsl andre</t>
  </si>
  <si>
    <t>1136 Klinisk ass</t>
  </si>
  <si>
    <t>1138 Reservelg, intro</t>
  </si>
  <si>
    <t>1151 Speciallægekon</t>
  </si>
  <si>
    <t>1161 Stud med</t>
  </si>
  <si>
    <t>1211 Overtandlæge</t>
  </si>
  <si>
    <t>1212 Specialtandlæg</t>
  </si>
  <si>
    <t>1213 Tandlæge</t>
  </si>
  <si>
    <t>1214 Tandlæge udd</t>
  </si>
  <si>
    <t>2101 Chefsygepl</t>
  </si>
  <si>
    <t>2102 Led sygepl</t>
  </si>
  <si>
    <t>2103 Fkt/oversygepl</t>
  </si>
  <si>
    <t>2104 Afdsygepl</t>
  </si>
  <si>
    <t>2131 Sygepl projekt</t>
  </si>
  <si>
    <t>2132 Sygepl stab</t>
  </si>
  <si>
    <t>2151 Sygepl sp udd</t>
  </si>
  <si>
    <t>2152 Sygeplejerske</t>
  </si>
  <si>
    <t>2303 Afdradiograf</t>
  </si>
  <si>
    <t>2331 Radiograf</t>
  </si>
  <si>
    <t>2531 SOSUass aut.</t>
  </si>
  <si>
    <t>2535 Sygehjælper</t>
  </si>
  <si>
    <t>2537 SOSU u/udd</t>
  </si>
  <si>
    <t>3202 Overfys</t>
  </si>
  <si>
    <t>3203 Afdfys</t>
  </si>
  <si>
    <t>3232 Fys underviser</t>
  </si>
  <si>
    <t>3233 Fysioterapeut</t>
  </si>
  <si>
    <t>3302 Led ergo</t>
  </si>
  <si>
    <t>3333 Ergoterapeut</t>
  </si>
  <si>
    <t>3332 Ergounderviser</t>
  </si>
  <si>
    <t>3402 Chefjordemoder</t>
  </si>
  <si>
    <t>3403 Vicechefjordm</t>
  </si>
  <si>
    <t>3432 Instjordemoder</t>
  </si>
  <si>
    <t>3433 Jordemoder</t>
  </si>
  <si>
    <t>3431 Afdjordemoder</t>
  </si>
  <si>
    <t>3502 Led bioana</t>
  </si>
  <si>
    <t>3503 Afdbioana</t>
  </si>
  <si>
    <t>3532 Bioanaundervis</t>
  </si>
  <si>
    <t>3533 Bioanalytiker</t>
  </si>
  <si>
    <t>3534 Laborant</t>
  </si>
  <si>
    <t>3701 Led. Psykolog</t>
  </si>
  <si>
    <t>3702 Ovr. Led. AC</t>
  </si>
  <si>
    <t>3711 Psykolog</t>
  </si>
  <si>
    <t>3712 Farmaceut</t>
  </si>
  <si>
    <t>3713 Præst</t>
  </si>
  <si>
    <t>3714 Fysiker</t>
  </si>
  <si>
    <t>3715 Biolog</t>
  </si>
  <si>
    <t>3716 Biokemiker</t>
  </si>
  <si>
    <t>3719 Øvr. sundh.fagl. AC</t>
  </si>
  <si>
    <t>3812 Audiologiass</t>
  </si>
  <si>
    <t>3883 Tandplejer</t>
  </si>
  <si>
    <t>3884 Tandklinikass</t>
  </si>
  <si>
    <t>3886 Øvr shfgl pers</t>
  </si>
  <si>
    <t>4113 Ass socpæd</t>
  </si>
  <si>
    <t>4171 Lærer/over</t>
  </si>
  <si>
    <t>5112 Serviceass</t>
  </si>
  <si>
    <t>5113 Servicemedarb</t>
  </si>
  <si>
    <t>5152 Hospitalsmedhj</t>
  </si>
  <si>
    <t>5222 Rengass</t>
  </si>
  <si>
    <t>5213 Rengleder</t>
  </si>
  <si>
    <t>5313 Led portør</t>
  </si>
  <si>
    <t>5322 Portør</t>
  </si>
  <si>
    <t>5417 Led diætist</t>
  </si>
  <si>
    <t>5418 Led køkkenpers</t>
  </si>
  <si>
    <t>5423 Kl diætist</t>
  </si>
  <si>
    <t>5425 Økonoma</t>
  </si>
  <si>
    <t>5428 Ernæass</t>
  </si>
  <si>
    <t>5433 Kok</t>
  </si>
  <si>
    <t>5434 Smørrebrjomfru</t>
  </si>
  <si>
    <t>5522 Håndværker</t>
  </si>
  <si>
    <t>5533 Fotograf</t>
  </si>
  <si>
    <t>5551 Øvr teknikere</t>
  </si>
  <si>
    <t>5568 Dyreassistent</t>
  </si>
  <si>
    <t>5572 Laborant</t>
  </si>
  <si>
    <t>6112 Leder</t>
  </si>
  <si>
    <t>6113 Mellemleder</t>
  </si>
  <si>
    <t>6122 Specialist</t>
  </si>
  <si>
    <t>6126 Assistent</t>
  </si>
  <si>
    <t>6127 Kontorass</t>
  </si>
  <si>
    <t>6128 Telefonist</t>
  </si>
  <si>
    <t>6144 Edb-assistent</t>
  </si>
  <si>
    <t>6141 Specialist</t>
  </si>
  <si>
    <t>6214 Direktør</t>
  </si>
  <si>
    <t>6215 Vicedirektør</t>
  </si>
  <si>
    <t>6216 Stabschef</t>
  </si>
  <si>
    <t>6218 Souchef</t>
  </si>
  <si>
    <t>6221 Øvr. AC ledere</t>
  </si>
  <si>
    <t>6232 Chefkonsulent</t>
  </si>
  <si>
    <t>6233 Specialkonsulent</t>
  </si>
  <si>
    <t>6234 Bibliotekar</t>
  </si>
  <si>
    <t>6237 Arkitekt</t>
  </si>
  <si>
    <t>6239 Ingeniør</t>
  </si>
  <si>
    <t>6241 Øvrige akadem.</t>
  </si>
  <si>
    <t>6235 Bachelor</t>
  </si>
  <si>
    <t>6236 Journalist</t>
  </si>
  <si>
    <t>6412 Led lægesekr</t>
  </si>
  <si>
    <t>6422 Lægesekrspec</t>
  </si>
  <si>
    <t>6423 Lægesekr</t>
  </si>
  <si>
    <t>6424 Lægesekr u/udd</t>
  </si>
  <si>
    <t>6425 Sundh.service sekr</t>
  </si>
  <si>
    <t>6522 Socialrg</t>
  </si>
  <si>
    <t>Antal borgere øvrige Regioner HR</t>
  </si>
  <si>
    <t>01MA01</t>
  </si>
  <si>
    <t>01MA02</t>
  </si>
  <si>
    <t>01MA03</t>
  </si>
  <si>
    <t>01MA04</t>
  </si>
  <si>
    <t>01MA05</t>
  </si>
  <si>
    <t>01MA06</t>
  </si>
  <si>
    <t>01MA07</t>
  </si>
  <si>
    <t>01MA08</t>
  </si>
  <si>
    <t>01MA09</t>
  </si>
  <si>
    <t>01MA10</t>
  </si>
  <si>
    <t>01MA11</t>
  </si>
  <si>
    <t>01MA12</t>
  </si>
  <si>
    <t>01MA13</t>
  </si>
  <si>
    <t>01MA15</t>
  </si>
  <si>
    <t>01MA16</t>
  </si>
  <si>
    <t>01MA17</t>
  </si>
  <si>
    <t>01MA18</t>
  </si>
  <si>
    <t>01MA98</t>
  </si>
  <si>
    <t>MDC01 1-dagsgruppe, pat. mindst 7 år</t>
  </si>
  <si>
    <t>01MA99</t>
  </si>
  <si>
    <t>MDC01 1-dagsgruppe, pat. 0-6 år</t>
  </si>
  <si>
    <t>01MP01</t>
  </si>
  <si>
    <t>01MP02</t>
  </si>
  <si>
    <t>01MP03</t>
  </si>
  <si>
    <t>01MP04</t>
  </si>
  <si>
    <t>01MP05</t>
  </si>
  <si>
    <t>01MP06</t>
  </si>
  <si>
    <t>01MP07</t>
  </si>
  <si>
    <t>01MP12</t>
  </si>
  <si>
    <t>01PR01</t>
  </si>
  <si>
    <t>01PR02</t>
  </si>
  <si>
    <t>01PR03</t>
  </si>
  <si>
    <t>01SP01</t>
  </si>
  <si>
    <t>02MA01</t>
  </si>
  <si>
    <t>02MP01</t>
  </si>
  <si>
    <t>02MP02</t>
  </si>
  <si>
    <t>02MP03</t>
  </si>
  <si>
    <t>02MP04</t>
  </si>
  <si>
    <t>02MP05</t>
  </si>
  <si>
    <t>02MP06</t>
  </si>
  <si>
    <t>02MP07</t>
  </si>
  <si>
    <t>02MP08</t>
  </si>
  <si>
    <t>02MP09</t>
  </si>
  <si>
    <t>02MP10</t>
  </si>
  <si>
    <t>02MP11</t>
  </si>
  <si>
    <t>02MP12</t>
  </si>
  <si>
    <t>02MP13</t>
  </si>
  <si>
    <t>02MP14</t>
  </si>
  <si>
    <t>02MP15</t>
  </si>
  <si>
    <t>02MP16</t>
  </si>
  <si>
    <t>02MP17</t>
  </si>
  <si>
    <t>02MP18</t>
  </si>
  <si>
    <t>02MP19</t>
  </si>
  <si>
    <t>02MP20</t>
  </si>
  <si>
    <t>02MP21</t>
  </si>
  <si>
    <t>02MP22</t>
  </si>
  <si>
    <t>02MP23</t>
  </si>
  <si>
    <t>02MP24</t>
  </si>
  <si>
    <t>02PR01</t>
  </si>
  <si>
    <t>02SP01</t>
  </si>
  <si>
    <t>02SP02</t>
  </si>
  <si>
    <t>02SP03</t>
  </si>
  <si>
    <t>02SP04</t>
  </si>
  <si>
    <t>02SP05</t>
  </si>
  <si>
    <t>02SP06</t>
  </si>
  <si>
    <t>03MA01</t>
  </si>
  <si>
    <t>03MA02</t>
  </si>
  <si>
    <t>03MA03</t>
  </si>
  <si>
    <t>03MA04</t>
  </si>
  <si>
    <t>03MA05</t>
  </si>
  <si>
    <t>03MA06</t>
  </si>
  <si>
    <t>03MA07</t>
  </si>
  <si>
    <t>03MA08</t>
  </si>
  <si>
    <t>03MA09</t>
  </si>
  <si>
    <t>03MA10</t>
  </si>
  <si>
    <t>03MA11</t>
  </si>
  <si>
    <t>03MA12</t>
  </si>
  <si>
    <t>03MA98</t>
  </si>
  <si>
    <t>MDC03 1-dagsgruppe, pat. mindst 7 år</t>
  </si>
  <si>
    <t>03MA99</t>
  </si>
  <si>
    <t>MDC03 1-dagsgruppe, pat. 0-6 år</t>
  </si>
  <si>
    <t>03MP01</t>
  </si>
  <si>
    <t>03MP02</t>
  </si>
  <si>
    <t>03MP03</t>
  </si>
  <si>
    <t>03MP04</t>
  </si>
  <si>
    <t>03MP05</t>
  </si>
  <si>
    <t>03MP06</t>
  </si>
  <si>
    <t>03MP07</t>
  </si>
  <si>
    <t>03MP08</t>
  </si>
  <si>
    <t>03MP09</t>
  </si>
  <si>
    <t>03MP10</t>
  </si>
  <si>
    <t>03MP11</t>
  </si>
  <si>
    <t>03MP12</t>
  </si>
  <si>
    <t>03MP13</t>
  </si>
  <si>
    <t>03MP14</t>
  </si>
  <si>
    <t>03MP15</t>
  </si>
  <si>
    <t>03MP16</t>
  </si>
  <si>
    <t>03MP17</t>
  </si>
  <si>
    <t>Operation på næse, kategori 1</t>
  </si>
  <si>
    <t>03MP18</t>
  </si>
  <si>
    <t>Operation på næse, kategori 2</t>
  </si>
  <si>
    <t>03MP19</t>
  </si>
  <si>
    <t>Operation på næse, kategori 3</t>
  </si>
  <si>
    <t>03MP20</t>
  </si>
  <si>
    <t>Operation på næse, kategori 4</t>
  </si>
  <si>
    <t>03MP21</t>
  </si>
  <si>
    <t>03MP22</t>
  </si>
  <si>
    <t>03MP23</t>
  </si>
  <si>
    <t>03MP24</t>
  </si>
  <si>
    <t>03PR01</t>
  </si>
  <si>
    <t>03PR02</t>
  </si>
  <si>
    <t>03PR03</t>
  </si>
  <si>
    <t>03PR04</t>
  </si>
  <si>
    <t>03PR05</t>
  </si>
  <si>
    <t>03PR06</t>
  </si>
  <si>
    <t>03PR07</t>
  </si>
  <si>
    <t>Øre, næse eller hals skopier</t>
  </si>
  <si>
    <t>03PR08</t>
  </si>
  <si>
    <t>Kontrol af cochleart implantat</t>
  </si>
  <si>
    <t>03PR09</t>
  </si>
  <si>
    <t>03PR10</t>
  </si>
  <si>
    <t>03PR11</t>
  </si>
  <si>
    <t>03SP01</t>
  </si>
  <si>
    <t>03SP02</t>
  </si>
  <si>
    <t>03SP03</t>
  </si>
  <si>
    <t>03SP04</t>
  </si>
  <si>
    <t>03SP05</t>
  </si>
  <si>
    <t>03SP06</t>
  </si>
  <si>
    <t>04MA01</t>
  </si>
  <si>
    <t>04MA02</t>
  </si>
  <si>
    <t>04MA03</t>
  </si>
  <si>
    <t>04MA04</t>
  </si>
  <si>
    <t>04MA05</t>
  </si>
  <si>
    <t>04MA06</t>
  </si>
  <si>
    <t>04MA07</t>
  </si>
  <si>
    <t>04MA08</t>
  </si>
  <si>
    <t>Større thoraxskader</t>
  </si>
  <si>
    <t>04MA09</t>
  </si>
  <si>
    <t>04MA10</t>
  </si>
  <si>
    <t>04MA11</t>
  </si>
  <si>
    <t>04MA12</t>
  </si>
  <si>
    <t>04MA13</t>
  </si>
  <si>
    <t>04MA14</t>
  </si>
  <si>
    <t>04MA15</t>
  </si>
  <si>
    <t>04MA16</t>
  </si>
  <si>
    <t>04MA17</t>
  </si>
  <si>
    <t>04MA18</t>
  </si>
  <si>
    <t>04MA19</t>
  </si>
  <si>
    <t>04MA20</t>
  </si>
  <si>
    <t>04MA21</t>
  </si>
  <si>
    <t>04MA22</t>
  </si>
  <si>
    <t>04MA23</t>
  </si>
  <si>
    <t>04MA24</t>
  </si>
  <si>
    <t>04MA25</t>
  </si>
  <si>
    <t>04MA26</t>
  </si>
  <si>
    <t>04MA98</t>
  </si>
  <si>
    <t>MDC04 1-dagsgruppe, pat. mindst 7 år</t>
  </si>
  <si>
    <t>04MA99</t>
  </si>
  <si>
    <t>MDC04 1-dagsgruppe, pat. 0-6 år</t>
  </si>
  <si>
    <t>04MP01</t>
  </si>
  <si>
    <t>04MP02</t>
  </si>
  <si>
    <t>04MP03</t>
  </si>
  <si>
    <t>04MP04</t>
  </si>
  <si>
    <t>04MP05</t>
  </si>
  <si>
    <t>04MP06</t>
  </si>
  <si>
    <t>04MP07</t>
  </si>
  <si>
    <t>04MP08</t>
  </si>
  <si>
    <t>04MP09</t>
  </si>
  <si>
    <t>04MP10</t>
  </si>
  <si>
    <t>04MP11</t>
  </si>
  <si>
    <t>04MP12</t>
  </si>
  <si>
    <t>04PR01</t>
  </si>
  <si>
    <t>04PR02</t>
  </si>
  <si>
    <t>04SP01</t>
  </si>
  <si>
    <t>04TE01</t>
  </si>
  <si>
    <t>04TE02</t>
  </si>
  <si>
    <t>05MA01</t>
  </si>
  <si>
    <t>05MA02</t>
  </si>
  <si>
    <t>05MA03</t>
  </si>
  <si>
    <t>05MA04</t>
  </si>
  <si>
    <t>05MA05</t>
  </si>
  <si>
    <t>05MA06</t>
  </si>
  <si>
    <t>05MA07</t>
  </si>
  <si>
    <t>05MA08</t>
  </si>
  <si>
    <t>05MA09</t>
  </si>
  <si>
    <t>05MA10</t>
  </si>
  <si>
    <t>05MA11</t>
  </si>
  <si>
    <t>05MA12</t>
  </si>
  <si>
    <t>05MA13</t>
  </si>
  <si>
    <t>05MA14</t>
  </si>
  <si>
    <t>05MA15</t>
  </si>
  <si>
    <t>05MA98</t>
  </si>
  <si>
    <t>MDC05 1-dagsgruppe, pat. mindst 7 år</t>
  </si>
  <si>
    <t>05MA99</t>
  </si>
  <si>
    <t>MDC05 1-dagsgruppe, pat. 0-6 år</t>
  </si>
  <si>
    <t>05MP01</t>
  </si>
  <si>
    <t>05MP02</t>
  </si>
  <si>
    <t>05MP03</t>
  </si>
  <si>
    <t>05MP04</t>
  </si>
  <si>
    <t>05MP05</t>
  </si>
  <si>
    <t>05MP06</t>
  </si>
  <si>
    <t>05MP07</t>
  </si>
  <si>
    <t>05MP08</t>
  </si>
  <si>
    <t>05MP09</t>
  </si>
  <si>
    <t>05MP10</t>
  </si>
  <si>
    <t>05MP11</t>
  </si>
  <si>
    <t>05MP12</t>
  </si>
  <si>
    <t>05MP13</t>
  </si>
  <si>
    <t>05MP14</t>
  </si>
  <si>
    <t>05MP15</t>
  </si>
  <si>
    <t>05MP16</t>
  </si>
  <si>
    <t>05MP17</t>
  </si>
  <si>
    <t>05MP18</t>
  </si>
  <si>
    <t>05MP19</t>
  </si>
  <si>
    <t>05MP20</t>
  </si>
  <si>
    <t>05MP21</t>
  </si>
  <si>
    <t>05MP22</t>
  </si>
  <si>
    <t>05MP23</t>
  </si>
  <si>
    <t>05MP24</t>
  </si>
  <si>
    <t>05MP25</t>
  </si>
  <si>
    <t>05MP26</t>
  </si>
  <si>
    <t>05MP27</t>
  </si>
  <si>
    <t>05MP28</t>
  </si>
  <si>
    <t>05MP29</t>
  </si>
  <si>
    <t>05MP30</t>
  </si>
  <si>
    <t>05MP31</t>
  </si>
  <si>
    <t>05MP32</t>
  </si>
  <si>
    <t>05MP33</t>
  </si>
  <si>
    <t>05MP34</t>
  </si>
  <si>
    <t>05MP35</t>
  </si>
  <si>
    <t>05MP36</t>
  </si>
  <si>
    <t>05MP37</t>
  </si>
  <si>
    <t>05MP38</t>
  </si>
  <si>
    <t>05MP39</t>
  </si>
  <si>
    <t>05MP40</t>
  </si>
  <si>
    <t>05MP41</t>
  </si>
  <si>
    <t>05MP42</t>
  </si>
  <si>
    <t>05MP43</t>
  </si>
  <si>
    <t>05MP44</t>
  </si>
  <si>
    <t>05MP45</t>
  </si>
  <si>
    <t>05MP46</t>
  </si>
  <si>
    <t>05MP47</t>
  </si>
  <si>
    <t>05MP48</t>
  </si>
  <si>
    <t>05MP49</t>
  </si>
  <si>
    <t>05MP50</t>
  </si>
  <si>
    <t>05MP51</t>
  </si>
  <si>
    <t>05MP52</t>
  </si>
  <si>
    <t>05MP53</t>
  </si>
  <si>
    <t>05MP54</t>
  </si>
  <si>
    <t>05PR01</t>
  </si>
  <si>
    <t>05PR02</t>
  </si>
  <si>
    <t>05PR03</t>
  </si>
  <si>
    <t>05PR04</t>
  </si>
  <si>
    <t>05PR05</t>
  </si>
  <si>
    <t>05SP01</t>
  </si>
  <si>
    <t>05SP02</t>
  </si>
  <si>
    <t>05SP03</t>
  </si>
  <si>
    <t>05TE01</t>
  </si>
  <si>
    <t>05TE02</t>
  </si>
  <si>
    <t>06MA01</t>
  </si>
  <si>
    <t>06MA02</t>
  </si>
  <si>
    <t>06MA03</t>
  </si>
  <si>
    <t>06MA04</t>
  </si>
  <si>
    <t>06MA05</t>
  </si>
  <si>
    <t>06MA06</t>
  </si>
  <si>
    <t>06MA07</t>
  </si>
  <si>
    <t>06MA08</t>
  </si>
  <si>
    <t>06MA09</t>
  </si>
  <si>
    <t>06MA10</t>
  </si>
  <si>
    <t>06MA11</t>
  </si>
  <si>
    <t>06MA12</t>
  </si>
  <si>
    <t>06MA13</t>
  </si>
  <si>
    <t>06MA14</t>
  </si>
  <si>
    <t>06MA15</t>
  </si>
  <si>
    <t>06MA16</t>
  </si>
  <si>
    <t>06MA17</t>
  </si>
  <si>
    <t>06MA98</t>
  </si>
  <si>
    <t>MDC06 1-dagsgruppe, pat. mindst 7 år</t>
  </si>
  <si>
    <t>06MA99</t>
  </si>
  <si>
    <t>MDC06 1-dagsgruppe, pat. 0-6 år</t>
  </si>
  <si>
    <t>06MP01</t>
  </si>
  <si>
    <t>06MP02</t>
  </si>
  <si>
    <t>06MP03</t>
  </si>
  <si>
    <t>06MP04</t>
  </si>
  <si>
    <t>06MP05</t>
  </si>
  <si>
    <t>06MP06</t>
  </si>
  <si>
    <t>06MP07</t>
  </si>
  <si>
    <t>06MP08</t>
  </si>
  <si>
    <t>06MP09</t>
  </si>
  <si>
    <t>06MP10</t>
  </si>
  <si>
    <t>06MP11</t>
  </si>
  <si>
    <t>06MP12</t>
  </si>
  <si>
    <t>06MP13</t>
  </si>
  <si>
    <t>06MP14</t>
  </si>
  <si>
    <t>06MP15</t>
  </si>
  <si>
    <t>06MP16</t>
  </si>
  <si>
    <t>06MP17</t>
  </si>
  <si>
    <t>06MP18</t>
  </si>
  <si>
    <t>06MP19</t>
  </si>
  <si>
    <t>06MP20</t>
  </si>
  <si>
    <t>06MP21</t>
  </si>
  <si>
    <t>06MP22</t>
  </si>
  <si>
    <t>06MP23</t>
  </si>
  <si>
    <t>06MP24</t>
  </si>
  <si>
    <t>06MP25</t>
  </si>
  <si>
    <t>06MP26</t>
  </si>
  <si>
    <t>06MP27</t>
  </si>
  <si>
    <t>06MP28</t>
  </si>
  <si>
    <t>06MP29</t>
  </si>
  <si>
    <t>06MP30</t>
  </si>
  <si>
    <t>06MP31</t>
  </si>
  <si>
    <t>06MP32</t>
  </si>
  <si>
    <t>06MP33</t>
  </si>
  <si>
    <t>06MP34</t>
  </si>
  <si>
    <t>06MP35</t>
  </si>
  <si>
    <t>06PR01</t>
  </si>
  <si>
    <t>06PR02</t>
  </si>
  <si>
    <t>06PR03</t>
  </si>
  <si>
    <t>06PR04</t>
  </si>
  <si>
    <t>06PR05</t>
  </si>
  <si>
    <t>06SP01</t>
  </si>
  <si>
    <t>07MA01</t>
  </si>
  <si>
    <t>07MA02</t>
  </si>
  <si>
    <t>07MA03</t>
  </si>
  <si>
    <t>07MA04</t>
  </si>
  <si>
    <t>07MA05</t>
  </si>
  <si>
    <t>07MA06</t>
  </si>
  <si>
    <t>07MA07</t>
  </si>
  <si>
    <t>07MA08</t>
  </si>
  <si>
    <t>07MA09</t>
  </si>
  <si>
    <t>07MA10</t>
  </si>
  <si>
    <t>07MA11</t>
  </si>
  <si>
    <t>07MA12</t>
  </si>
  <si>
    <t>07MA13</t>
  </si>
  <si>
    <t>07MA14</t>
  </si>
  <si>
    <t>07MA98</t>
  </si>
  <si>
    <t>MDC07 1-dagsgruppe, pat. mindst 7 år</t>
  </si>
  <si>
    <t>07MA99</t>
  </si>
  <si>
    <t>MDC07 1-dagsgruppe, pat. 0-6 år</t>
  </si>
  <si>
    <t>07MP01</t>
  </si>
  <si>
    <t>07MP02</t>
  </si>
  <si>
    <t>07MP03</t>
  </si>
  <si>
    <t>07MP04</t>
  </si>
  <si>
    <t>07MP05</t>
  </si>
  <si>
    <t>07MP06</t>
  </si>
  <si>
    <t>07MP07</t>
  </si>
  <si>
    <t>07MP08</t>
  </si>
  <si>
    <t>07MP09</t>
  </si>
  <si>
    <t>07MP10</t>
  </si>
  <si>
    <t>08MA01</t>
  </si>
  <si>
    <t>08MA02</t>
  </si>
  <si>
    <t>08MA03</t>
  </si>
  <si>
    <t>08MA04</t>
  </si>
  <si>
    <t>08MA05</t>
  </si>
  <si>
    <t>08MA06</t>
  </si>
  <si>
    <t>08MA07</t>
  </si>
  <si>
    <t>08MA08</t>
  </si>
  <si>
    <t>08MA09</t>
  </si>
  <si>
    <t>08MA10</t>
  </si>
  <si>
    <t>08MA11</t>
  </si>
  <si>
    <t>08MA12</t>
  </si>
  <si>
    <t>08MA13</t>
  </si>
  <si>
    <t>08MA14</t>
  </si>
  <si>
    <t>08MA15</t>
  </si>
  <si>
    <t>08MA16</t>
  </si>
  <si>
    <t>08MA17</t>
  </si>
  <si>
    <t>08MA18</t>
  </si>
  <si>
    <t>08MA19</t>
  </si>
  <si>
    <t>08MA20</t>
  </si>
  <si>
    <t>08MA98</t>
  </si>
  <si>
    <t>MDC08 1-dagsgruppe, pat. mindst 7 år</t>
  </si>
  <si>
    <t>08MA99</t>
  </si>
  <si>
    <t>MDC08 1-dagsgruppe, pat. 0-6 år</t>
  </si>
  <si>
    <t>08MP01</t>
  </si>
  <si>
    <t>08MP02</t>
  </si>
  <si>
    <t>08MP03</t>
  </si>
  <si>
    <t>08MP04</t>
  </si>
  <si>
    <t>08MP05</t>
  </si>
  <si>
    <t>08MP06</t>
  </si>
  <si>
    <t>08MP07</t>
  </si>
  <si>
    <t>08MP08</t>
  </si>
  <si>
    <t>08MP09</t>
  </si>
  <si>
    <t>08MP10</t>
  </si>
  <si>
    <t>08MP11</t>
  </si>
  <si>
    <t>08MP12</t>
  </si>
  <si>
    <t>08MP13</t>
  </si>
  <si>
    <t>08MP14</t>
  </si>
  <si>
    <t>08MP15</t>
  </si>
  <si>
    <t>08MP16</t>
  </si>
  <si>
    <t>08MP17</t>
  </si>
  <si>
    <t>08MP18</t>
  </si>
  <si>
    <t>08MP19</t>
  </si>
  <si>
    <t>08MP20</t>
  </si>
  <si>
    <t>08MP21</t>
  </si>
  <si>
    <t>08MP22</t>
  </si>
  <si>
    <t>08MP23</t>
  </si>
  <si>
    <t>08MP24</t>
  </si>
  <si>
    <t>08MP25</t>
  </si>
  <si>
    <t>08MP26</t>
  </si>
  <si>
    <t>08MP27</t>
  </si>
  <si>
    <t>08MP28</t>
  </si>
  <si>
    <t>08MP29</t>
  </si>
  <si>
    <t>08MP30</t>
  </si>
  <si>
    <t>08MP31</t>
  </si>
  <si>
    <t>08MP32</t>
  </si>
  <si>
    <t>08MP33</t>
  </si>
  <si>
    <t>08MP34</t>
  </si>
  <si>
    <t>08MP35</t>
  </si>
  <si>
    <t>08MP36</t>
  </si>
  <si>
    <t>08MP37</t>
  </si>
  <si>
    <t>08MP38</t>
  </si>
  <si>
    <t>08MP39</t>
  </si>
  <si>
    <t>08MP40</t>
  </si>
  <si>
    <t>08MP41</t>
  </si>
  <si>
    <t>08MP42</t>
  </si>
  <si>
    <t>08MP43</t>
  </si>
  <si>
    <t>08MP44</t>
  </si>
  <si>
    <t>08MP45</t>
  </si>
  <si>
    <t>08MP46</t>
  </si>
  <si>
    <t>08MP47</t>
  </si>
  <si>
    <t>08MP48</t>
  </si>
  <si>
    <t>08MP49</t>
  </si>
  <si>
    <t>08MP50</t>
  </si>
  <si>
    <t>08MP51</t>
  </si>
  <si>
    <t>08MP52</t>
  </si>
  <si>
    <t>08MP53</t>
  </si>
  <si>
    <t>08MP54</t>
  </si>
  <si>
    <t>08MP55</t>
  </si>
  <si>
    <t>08MP56</t>
  </si>
  <si>
    <t>08MP57</t>
  </si>
  <si>
    <t>08MP58</t>
  </si>
  <si>
    <t>08MP59</t>
  </si>
  <si>
    <t>08MP60</t>
  </si>
  <si>
    <t>08MP61</t>
  </si>
  <si>
    <t>08MP62</t>
  </si>
  <si>
    <t>08MP63</t>
  </si>
  <si>
    <t>08MP64</t>
  </si>
  <si>
    <t>08MP65</t>
  </si>
  <si>
    <t>08MP66</t>
  </si>
  <si>
    <t>08MP67</t>
  </si>
  <si>
    <t>08MP68</t>
  </si>
  <si>
    <t>08PR01</t>
  </si>
  <si>
    <t>08PR02</t>
  </si>
  <si>
    <t>08PR03</t>
  </si>
  <si>
    <t>08SP01</t>
  </si>
  <si>
    <t>Sammedagspakke: Ryglidelse incl. MR-skanning</t>
  </si>
  <si>
    <t>08SP02</t>
  </si>
  <si>
    <t>08SP03</t>
  </si>
  <si>
    <t>08SP04</t>
  </si>
  <si>
    <t>08TE01</t>
  </si>
  <si>
    <t>Telemedicinsk inflammatorisk reumatologisk kontrol</t>
  </si>
  <si>
    <t>09MA01</t>
  </si>
  <si>
    <t>09MA02</t>
  </si>
  <si>
    <t>09MA03</t>
  </si>
  <si>
    <t>09MA04</t>
  </si>
  <si>
    <t>09MA05</t>
  </si>
  <si>
    <t>09MA06</t>
  </si>
  <si>
    <t>09MA07</t>
  </si>
  <si>
    <t>09MA08</t>
  </si>
  <si>
    <t>09MA09</t>
  </si>
  <si>
    <t>09MA98</t>
  </si>
  <si>
    <t>MDC09 1-dagsgruppe, pat. mindst 7 år</t>
  </si>
  <si>
    <t>09MA99</t>
  </si>
  <si>
    <t>MDC09 1-dagsgruppe, pat. 0-6 år</t>
  </si>
  <si>
    <t>09MP01</t>
  </si>
  <si>
    <t>09MP02</t>
  </si>
  <si>
    <t>09MP03</t>
  </si>
  <si>
    <t>09MP04</t>
  </si>
  <si>
    <t>09MP05</t>
  </si>
  <si>
    <t>09MP06</t>
  </si>
  <si>
    <t>09MP07</t>
  </si>
  <si>
    <t>09MP08</t>
  </si>
  <si>
    <t>09MP09</t>
  </si>
  <si>
    <t>09MP10</t>
  </si>
  <si>
    <t>09MP11</t>
  </si>
  <si>
    <t>09MP12</t>
  </si>
  <si>
    <t>09MP13</t>
  </si>
  <si>
    <t>09MP14</t>
  </si>
  <si>
    <t>09MP15</t>
  </si>
  <si>
    <t>09MP16</t>
  </si>
  <si>
    <t>09MP17</t>
  </si>
  <si>
    <t>09PR01</t>
  </si>
  <si>
    <t>09PR02</t>
  </si>
  <si>
    <t>09PR03</t>
  </si>
  <si>
    <t>09PR04</t>
  </si>
  <si>
    <t>09PR05</t>
  </si>
  <si>
    <t>09PR06</t>
  </si>
  <si>
    <t>09PR07</t>
  </si>
  <si>
    <t>09PR08</t>
  </si>
  <si>
    <t>09PR09</t>
  </si>
  <si>
    <t>09PR10</t>
  </si>
  <si>
    <t>Nålebiopsi, overfladisk</t>
  </si>
  <si>
    <t>09PR11</t>
  </si>
  <si>
    <t>09SP01</t>
  </si>
  <si>
    <t>Sammedagspakke: Mammadiagnostik udredning grp. 1</t>
  </si>
  <si>
    <t>09SP02</t>
  </si>
  <si>
    <t>Sammedagspakke: Mammadiagnostik udredning grp. 2</t>
  </si>
  <si>
    <t>09SP03</t>
  </si>
  <si>
    <t>Sammedagspakke: Mammadiagnostik udredning grp. 3</t>
  </si>
  <si>
    <t>10MA01</t>
  </si>
  <si>
    <t>10MA02</t>
  </si>
  <si>
    <t>10MA03</t>
  </si>
  <si>
    <t>10MA04</t>
  </si>
  <si>
    <t>10MA05</t>
  </si>
  <si>
    <t>10MA06</t>
  </si>
  <si>
    <t>10MA07</t>
  </si>
  <si>
    <t>10MA98</t>
  </si>
  <si>
    <t>MDC10 1-dagsgruppe, pat. mindst 7 år</t>
  </si>
  <si>
    <t>10MA99</t>
  </si>
  <si>
    <t>MDC10 1-dagsgruppe, pat. 0-6 år</t>
  </si>
  <si>
    <t>10MP01</t>
  </si>
  <si>
    <t>10MP02</t>
  </si>
  <si>
    <t>10MP03</t>
  </si>
  <si>
    <t>10MP04</t>
  </si>
  <si>
    <t>10MP05</t>
  </si>
  <si>
    <t>10MP06</t>
  </si>
  <si>
    <t>10MP07</t>
  </si>
  <si>
    <t>10MP08</t>
  </si>
  <si>
    <t>10MP09</t>
  </si>
  <si>
    <t>10MP10</t>
  </si>
  <si>
    <t>10MP11</t>
  </si>
  <si>
    <t>10PR01</t>
  </si>
  <si>
    <t>10PR02</t>
  </si>
  <si>
    <t>10SP01</t>
  </si>
  <si>
    <t>Sammedagspakke: Diabetes årsstatus</t>
  </si>
  <si>
    <t>10TE01</t>
  </si>
  <si>
    <t>11MA01</t>
  </si>
  <si>
    <t>11MA02</t>
  </si>
  <si>
    <t>11MA03</t>
  </si>
  <si>
    <t>11MA04</t>
  </si>
  <si>
    <t>11MA05</t>
  </si>
  <si>
    <t>11MA06</t>
  </si>
  <si>
    <t>11MA07</t>
  </si>
  <si>
    <t>11MA08</t>
  </si>
  <si>
    <t>11MA09</t>
  </si>
  <si>
    <t>11MA10</t>
  </si>
  <si>
    <t>11MA98</t>
  </si>
  <si>
    <t>MDC11 1-dagsgruppe, pat. mindst 7 år</t>
  </si>
  <si>
    <t>11MA99</t>
  </si>
  <si>
    <t>MDC11 1-dagsgruppe, pat. 0-6 år</t>
  </si>
  <si>
    <t>11MP01</t>
  </si>
  <si>
    <t>11MP02</t>
  </si>
  <si>
    <t>11MP03</t>
  </si>
  <si>
    <t>11MP04</t>
  </si>
  <si>
    <t>11MP05</t>
  </si>
  <si>
    <t>11MP06</t>
  </si>
  <si>
    <t>11MP07</t>
  </si>
  <si>
    <t>11MP08</t>
  </si>
  <si>
    <t>11MP09</t>
  </si>
  <si>
    <t>11MP10</t>
  </si>
  <si>
    <t>11MP11</t>
  </si>
  <si>
    <t>11MP12</t>
  </si>
  <si>
    <t>11MP13</t>
  </si>
  <si>
    <t>11MP14</t>
  </si>
  <si>
    <t>11MP15</t>
  </si>
  <si>
    <t>11MP16</t>
  </si>
  <si>
    <t>11MP17</t>
  </si>
  <si>
    <t>11MP18</t>
  </si>
  <si>
    <t>11MP19</t>
  </si>
  <si>
    <t>11MP20</t>
  </si>
  <si>
    <t>11MP21</t>
  </si>
  <si>
    <t>11MP22</t>
  </si>
  <si>
    <t>11MP23</t>
  </si>
  <si>
    <t>11MP24</t>
  </si>
  <si>
    <t>11MP25</t>
  </si>
  <si>
    <t>11MP26</t>
  </si>
  <si>
    <t>Endoskopi og simple indgreb på urinveje, med anæstesi</t>
  </si>
  <si>
    <t>11MP27</t>
  </si>
  <si>
    <t>11MP28</t>
  </si>
  <si>
    <t>11MP29</t>
  </si>
  <si>
    <t>11MP30</t>
  </si>
  <si>
    <t>11PR01</t>
  </si>
  <si>
    <t>11PR02</t>
  </si>
  <si>
    <t>11PR03</t>
  </si>
  <si>
    <t>11PR04</t>
  </si>
  <si>
    <t>11PR05</t>
  </si>
  <si>
    <t>11PR06</t>
  </si>
  <si>
    <t>11PR07</t>
  </si>
  <si>
    <t>11PR08</t>
  </si>
  <si>
    <t>11PR09</t>
  </si>
  <si>
    <t>11PR10</t>
  </si>
  <si>
    <t>11PR11</t>
  </si>
  <si>
    <t>11PR12</t>
  </si>
  <si>
    <t>Urodynamisk unders?gelse, udvidet</t>
  </si>
  <si>
    <t>11SP01</t>
  </si>
  <si>
    <t>11SP02</t>
  </si>
  <si>
    <t>11SP03</t>
  </si>
  <si>
    <t>12MA01</t>
  </si>
  <si>
    <t>12MA02</t>
  </si>
  <si>
    <t>12MA98</t>
  </si>
  <si>
    <t>MDC12 1-dagsgruppe, pat. mindst 7 år</t>
  </si>
  <si>
    <t>12MA99</t>
  </si>
  <si>
    <t>MDC12 1-dagsgruppe, pat. 0-6 år</t>
  </si>
  <si>
    <t>12MP01</t>
  </si>
  <si>
    <t>12MP02</t>
  </si>
  <si>
    <t>12MP03</t>
  </si>
  <si>
    <t>12MP04</t>
  </si>
  <si>
    <t>12MP05</t>
  </si>
  <si>
    <t>12MP06</t>
  </si>
  <si>
    <t>12MP07</t>
  </si>
  <si>
    <t>12PR01</t>
  </si>
  <si>
    <t>12PR02</t>
  </si>
  <si>
    <t>13MA01</t>
  </si>
  <si>
    <t>13MA98</t>
  </si>
  <si>
    <t>MDC13 1-dagsgruppe, pat. mindst 7 år</t>
  </si>
  <si>
    <t>13MA99</t>
  </si>
  <si>
    <t>MDC13 1-dagsgruppe, pat. 0-6 år</t>
  </si>
  <si>
    <t>13MP01</t>
  </si>
  <si>
    <t>13MP02</t>
  </si>
  <si>
    <t>13MP03</t>
  </si>
  <si>
    <t>13MP04</t>
  </si>
  <si>
    <t>13MP05</t>
  </si>
  <si>
    <t>13MP06</t>
  </si>
  <si>
    <t>13MP07</t>
  </si>
  <si>
    <t>13MP08</t>
  </si>
  <si>
    <t>13MP09</t>
  </si>
  <si>
    <t>13MP10</t>
  </si>
  <si>
    <t>13MP11</t>
  </si>
  <si>
    <t>13MP12</t>
  </si>
  <si>
    <t>13MP13</t>
  </si>
  <si>
    <t>13MP14</t>
  </si>
  <si>
    <t>13MP15</t>
  </si>
  <si>
    <t>13MP16</t>
  </si>
  <si>
    <t>13MP18</t>
  </si>
  <si>
    <t>13PR01</t>
  </si>
  <si>
    <t>13PR02</t>
  </si>
  <si>
    <t>13PR03</t>
  </si>
  <si>
    <t>14HJ01</t>
  </si>
  <si>
    <t>14MA01</t>
  </si>
  <si>
    <t>14MA02</t>
  </si>
  <si>
    <t>14MA98</t>
  </si>
  <si>
    <t>MDC14 1-dagsgruppe, pat. mindst 7 år</t>
  </si>
  <si>
    <t>14MP01</t>
  </si>
  <si>
    <t>14MP02</t>
  </si>
  <si>
    <t>14MP03</t>
  </si>
  <si>
    <t>14MP04</t>
  </si>
  <si>
    <t>14MP05</t>
  </si>
  <si>
    <t>14MP06</t>
  </si>
  <si>
    <t>14MP07</t>
  </si>
  <si>
    <t>14MP08</t>
  </si>
  <si>
    <t>14MP09</t>
  </si>
  <si>
    <t>14MP10</t>
  </si>
  <si>
    <t>14MP11</t>
  </si>
  <si>
    <t>14MP12</t>
  </si>
  <si>
    <t>14MP13</t>
  </si>
  <si>
    <t>14MP14</t>
  </si>
  <si>
    <t>14MP15</t>
  </si>
  <si>
    <t>14MP16</t>
  </si>
  <si>
    <t>14MP17</t>
  </si>
  <si>
    <t>14MP18</t>
  </si>
  <si>
    <t>14MP19</t>
  </si>
  <si>
    <t>14MP20</t>
  </si>
  <si>
    <t>14MP21</t>
  </si>
  <si>
    <t>14MP22</t>
  </si>
  <si>
    <t>14MP23</t>
  </si>
  <si>
    <t>14MP24</t>
  </si>
  <si>
    <t>14MP25</t>
  </si>
  <si>
    <t>14MP26</t>
  </si>
  <si>
    <t>14MP27</t>
  </si>
  <si>
    <t>14MP28</t>
  </si>
  <si>
    <t>14MP29</t>
  </si>
  <si>
    <t>14MP30</t>
  </si>
  <si>
    <t>14MP31</t>
  </si>
  <si>
    <t>14MP32</t>
  </si>
  <si>
    <t>14PR01</t>
  </si>
  <si>
    <t>14PR02</t>
  </si>
  <si>
    <t>14PR03</t>
  </si>
  <si>
    <t>14PR04</t>
  </si>
  <si>
    <t>14PR05</t>
  </si>
  <si>
    <t>14PR06</t>
  </si>
  <si>
    <t>14PR07</t>
  </si>
  <si>
    <t>14PR08</t>
  </si>
  <si>
    <t>14PR09</t>
  </si>
  <si>
    <t>14SP01</t>
  </si>
  <si>
    <t>14SP02</t>
  </si>
  <si>
    <t>14SP03</t>
  </si>
  <si>
    <t>14SP04</t>
  </si>
  <si>
    <t>14SP05</t>
  </si>
  <si>
    <t>14TE01</t>
  </si>
  <si>
    <t>Hjemmemonitorering af gravide</t>
  </si>
  <si>
    <t>15MA01</t>
  </si>
  <si>
    <t>15MA02</t>
  </si>
  <si>
    <t>15MA99</t>
  </si>
  <si>
    <t>MDC15 1-dagsgruppe, pat. 0-6 år</t>
  </si>
  <si>
    <t>15MP01</t>
  </si>
  <si>
    <t>15MP02</t>
  </si>
  <si>
    <t>15MP03</t>
  </si>
  <si>
    <t>15MP04</t>
  </si>
  <si>
    <t>15MP05</t>
  </si>
  <si>
    <t>15MP06</t>
  </si>
  <si>
    <t>15MP07</t>
  </si>
  <si>
    <t>15MP08</t>
  </si>
  <si>
    <t>15MP09</t>
  </si>
  <si>
    <t>15MP10</t>
  </si>
  <si>
    <t>15MP11</t>
  </si>
  <si>
    <t>15MP12</t>
  </si>
  <si>
    <t>15MP13</t>
  </si>
  <si>
    <t>15MP14</t>
  </si>
  <si>
    <t>15MP15</t>
  </si>
  <si>
    <t>15MP16</t>
  </si>
  <si>
    <t>15MP17</t>
  </si>
  <si>
    <t>15MP18</t>
  </si>
  <si>
    <t>15UA01</t>
  </si>
  <si>
    <t>16MA01</t>
  </si>
  <si>
    <t>16MA02</t>
  </si>
  <si>
    <t>16MA03</t>
  </si>
  <si>
    <t>16MA04</t>
  </si>
  <si>
    <t>16MA05</t>
  </si>
  <si>
    <t>16MA06</t>
  </si>
  <si>
    <t>16MA07</t>
  </si>
  <si>
    <t>16MA08</t>
  </si>
  <si>
    <t>16MA09</t>
  </si>
  <si>
    <t>16MA10</t>
  </si>
  <si>
    <t>16MA11</t>
  </si>
  <si>
    <t>16MA98</t>
  </si>
  <si>
    <t>MDC16 1-dagsgruppe, pat. mindst 7 år</t>
  </si>
  <si>
    <t>16MA99</t>
  </si>
  <si>
    <t>MDC16 1-dagsgruppe, pat. 0-6 år</t>
  </si>
  <si>
    <t>16MP01</t>
  </si>
  <si>
    <t>16MP02</t>
  </si>
  <si>
    <t>16MP03</t>
  </si>
  <si>
    <t>16MP04</t>
  </si>
  <si>
    <t>16MP05</t>
  </si>
  <si>
    <t>16MP06</t>
  </si>
  <si>
    <t>16PR01</t>
  </si>
  <si>
    <t>16PR02</t>
  </si>
  <si>
    <t>16PR03</t>
  </si>
  <si>
    <t>17MA01</t>
  </si>
  <si>
    <t>17MA02</t>
  </si>
  <si>
    <t>17MA03</t>
  </si>
  <si>
    <t>17MA04</t>
  </si>
  <si>
    <t>17MA98</t>
  </si>
  <si>
    <t>MDC17 1-dagsgruppe, pat. mindst 7 år</t>
  </si>
  <si>
    <t>17MA99</t>
  </si>
  <si>
    <t>MDC17 1-dagsgruppe, pat. 0-6 år</t>
  </si>
  <si>
    <t>17MP01</t>
  </si>
  <si>
    <t>17MP02</t>
  </si>
  <si>
    <t>17MP03</t>
  </si>
  <si>
    <t>17MP04</t>
  </si>
  <si>
    <t>17MP05</t>
  </si>
  <si>
    <t>17MP06</t>
  </si>
  <si>
    <t>17MP07</t>
  </si>
  <si>
    <t>17MP08</t>
  </si>
  <si>
    <t>17MP09</t>
  </si>
  <si>
    <t>17MP10</t>
  </si>
  <si>
    <t>17MP11</t>
  </si>
  <si>
    <t>17MP12</t>
  </si>
  <si>
    <t>17MP13</t>
  </si>
  <si>
    <t>17MP14</t>
  </si>
  <si>
    <t>17MP15</t>
  </si>
  <si>
    <t>17MP16</t>
  </si>
  <si>
    <t>17MP17</t>
  </si>
  <si>
    <t>17MP18</t>
  </si>
  <si>
    <t>17PR01</t>
  </si>
  <si>
    <t>18MA01</t>
  </si>
  <si>
    <t>18MA02</t>
  </si>
  <si>
    <t>18MA03</t>
  </si>
  <si>
    <t>18MA04</t>
  </si>
  <si>
    <t>18MA05</t>
  </si>
  <si>
    <t>18MA06</t>
  </si>
  <si>
    <t>18MA07</t>
  </si>
  <si>
    <t>18MA08</t>
  </si>
  <si>
    <t>18MA09</t>
  </si>
  <si>
    <t>18MA98</t>
  </si>
  <si>
    <t>MDC18 1-dagsgruppe, pat. mindst 7 år</t>
  </si>
  <si>
    <t>18MA99</t>
  </si>
  <si>
    <t>MDC18 1-dagsgruppe, pat. 0-6 år</t>
  </si>
  <si>
    <t>18MP01</t>
  </si>
  <si>
    <t>18MP02</t>
  </si>
  <si>
    <t>18MP03</t>
  </si>
  <si>
    <t>19MA01</t>
  </si>
  <si>
    <t>19MA02</t>
  </si>
  <si>
    <t>19MA03</t>
  </si>
  <si>
    <t>19MA04</t>
  </si>
  <si>
    <t>19MA05</t>
  </si>
  <si>
    <t>19MA06</t>
  </si>
  <si>
    <t>19MA07</t>
  </si>
  <si>
    <t>19MA08</t>
  </si>
  <si>
    <t>19MA09</t>
  </si>
  <si>
    <t>19MA10</t>
  </si>
  <si>
    <t>19MA98</t>
  </si>
  <si>
    <t>MDC19 1-dagsgruppe, pat. mindst 7 år</t>
  </si>
  <si>
    <t>19MA99</t>
  </si>
  <si>
    <t>MDC19 1-dagsgruppe, pat. 0-6 år</t>
  </si>
  <si>
    <t>19MP01</t>
  </si>
  <si>
    <t>20MA01</t>
  </si>
  <si>
    <t>20MA02</t>
  </si>
  <si>
    <t>21MA01</t>
  </si>
  <si>
    <t>21MA02</t>
  </si>
  <si>
    <t>21MA03</t>
  </si>
  <si>
    <t>21MA04</t>
  </si>
  <si>
    <t>21MA05</t>
  </si>
  <si>
    <t>21MA06</t>
  </si>
  <si>
    <t>21MA07</t>
  </si>
  <si>
    <t>21MA08</t>
  </si>
  <si>
    <t>21MA98</t>
  </si>
  <si>
    <t>MDC21 1-dagsgruppe, pat. mindst 7 år</t>
  </si>
  <si>
    <t>21MA99</t>
  </si>
  <si>
    <t>MDC21 1-dagsgruppe, pat. 0-6 år</t>
  </si>
  <si>
    <t>21MP01</t>
  </si>
  <si>
    <t>21MP02</t>
  </si>
  <si>
    <t>21MP03</t>
  </si>
  <si>
    <t>21MP04</t>
  </si>
  <si>
    <t>22MA01</t>
  </si>
  <si>
    <t>22MA98</t>
  </si>
  <si>
    <t>MDC22 1-dagsgruppe, pat. mindst 7 år</t>
  </si>
  <si>
    <t>22MA99</t>
  </si>
  <si>
    <t>MDC22 1-dagsgruppe, pat. 0-6 år</t>
  </si>
  <si>
    <t>22MP01</t>
  </si>
  <si>
    <t>22MP02</t>
  </si>
  <si>
    <t>22MP03</t>
  </si>
  <si>
    <t>23MA01</t>
  </si>
  <si>
    <t>23MA02</t>
  </si>
  <si>
    <t>23MA03</t>
  </si>
  <si>
    <t>23MA04</t>
  </si>
  <si>
    <t>Kontrolundersøgelse</t>
  </si>
  <si>
    <t>23MA05</t>
  </si>
  <si>
    <t>23MA98</t>
  </si>
  <si>
    <t>MDC23 1-dagsgruppe, pat. mindst 7 år</t>
  </si>
  <si>
    <t>23MA99</t>
  </si>
  <si>
    <t>MDC23 1-dagsgruppe, pat. 0-6 år</t>
  </si>
  <si>
    <t>23PR01</t>
  </si>
  <si>
    <t>23SP01</t>
  </si>
  <si>
    <t>24MP01</t>
  </si>
  <si>
    <t>24MP02</t>
  </si>
  <si>
    <t>24MP03</t>
  </si>
  <si>
    <t>25MA01</t>
  </si>
  <si>
    <t>25MA02</t>
  </si>
  <si>
    <t>25MA98</t>
  </si>
  <si>
    <t>MDC25 1-dagsgruppe, pat. mindst 7 år</t>
  </si>
  <si>
    <t>25MA99</t>
  </si>
  <si>
    <t>MDC25 1-dagsgruppe, pat. 0-6 år</t>
  </si>
  <si>
    <t>26HJ01</t>
  </si>
  <si>
    <t>Specialiseret Palliativ indsats, Stor, Hjemmebesøg</t>
  </si>
  <si>
    <t>26HJ02</t>
  </si>
  <si>
    <t>Specialiseret Palliativ indsats, Mellem, Hjemmebesøg</t>
  </si>
  <si>
    <t>26HJ03</t>
  </si>
  <si>
    <t>Specialiseret Palliativ indsats, Lille, Hjemmebesøg</t>
  </si>
  <si>
    <t>26MA01</t>
  </si>
  <si>
    <t>26MA02</t>
  </si>
  <si>
    <t>26MA03</t>
  </si>
  <si>
    <t>26MA98</t>
  </si>
  <si>
    <t>MDC26 1-dagsgruppe, pat. mindst 7 år</t>
  </si>
  <si>
    <t>26MA99</t>
  </si>
  <si>
    <t>MDC26 1-dagsgruppe, pat. 0-6 år</t>
  </si>
  <si>
    <t>26MP01</t>
  </si>
  <si>
    <t>26MP02</t>
  </si>
  <si>
    <t>26MP03</t>
  </si>
  <si>
    <t>26MP04</t>
  </si>
  <si>
    <t>26MP05</t>
  </si>
  <si>
    <t>26MP06</t>
  </si>
  <si>
    <t>26MP07</t>
  </si>
  <si>
    <t>26MP08</t>
  </si>
  <si>
    <t>26MP09</t>
  </si>
  <si>
    <t>26MP10</t>
  </si>
  <si>
    <t>26MP11</t>
  </si>
  <si>
    <t>26MP12</t>
  </si>
  <si>
    <t>26MP13</t>
  </si>
  <si>
    <t>26MP14</t>
  </si>
  <si>
    <t>26MP15</t>
  </si>
  <si>
    <t>26MP16</t>
  </si>
  <si>
    <t>26MP17</t>
  </si>
  <si>
    <t>26MP18</t>
  </si>
  <si>
    <t>26MP19</t>
  </si>
  <si>
    <t>26MP20</t>
  </si>
  <si>
    <t>26MP21</t>
  </si>
  <si>
    <t>26MP22</t>
  </si>
  <si>
    <t>26MP23</t>
  </si>
  <si>
    <t>26MP24</t>
  </si>
  <si>
    <t>26MP25</t>
  </si>
  <si>
    <t>26MP26</t>
  </si>
  <si>
    <t>26MP27</t>
  </si>
  <si>
    <t>26MP28</t>
  </si>
  <si>
    <t>26MP29</t>
  </si>
  <si>
    <t>26MP30</t>
  </si>
  <si>
    <t>26MP31</t>
  </si>
  <si>
    <t>26MP32</t>
  </si>
  <si>
    <t>26MP33</t>
  </si>
  <si>
    <t>26MP34</t>
  </si>
  <si>
    <t>26MP35</t>
  </si>
  <si>
    <t>26MP36</t>
  </si>
  <si>
    <t>26MP37</t>
  </si>
  <si>
    <t>26MP38</t>
  </si>
  <si>
    <t>26MP39</t>
  </si>
  <si>
    <t>26MP40</t>
  </si>
  <si>
    <t>26MP41</t>
  </si>
  <si>
    <t>26MP42</t>
  </si>
  <si>
    <t>26MP43</t>
  </si>
  <si>
    <t>26MP44</t>
  </si>
  <si>
    <t>26MP45</t>
  </si>
  <si>
    <t>26MP46</t>
  </si>
  <si>
    <t>26MP47</t>
  </si>
  <si>
    <t>Specialiseret Palliativ indsats, Stor</t>
  </si>
  <si>
    <t>Specialiseret Palliativ indsats, Mellem</t>
  </si>
  <si>
    <t>Specialiseret Palliativ indsats, Lille</t>
  </si>
  <si>
    <t>27MP01</t>
  </si>
  <si>
    <t>27MP02</t>
  </si>
  <si>
    <t>27MP03</t>
  </si>
  <si>
    <t>27MP04</t>
  </si>
  <si>
    <t>27MP05</t>
  </si>
  <si>
    <t>27MP06</t>
  </si>
  <si>
    <t>27MP07</t>
  </si>
  <si>
    <t>27MP08</t>
  </si>
  <si>
    <t>27MP09</t>
  </si>
  <si>
    <t>27MP10</t>
  </si>
  <si>
    <t>27MP11</t>
  </si>
  <si>
    <t>27MP12</t>
  </si>
  <si>
    <t>27MP13</t>
  </si>
  <si>
    <t>27MP14</t>
  </si>
  <si>
    <t>27MP15</t>
  </si>
  <si>
    <t>27MP16</t>
  </si>
  <si>
    <t>27MP17</t>
  </si>
  <si>
    <t>27MP18</t>
  </si>
  <si>
    <t>27MP19</t>
  </si>
  <si>
    <t>27MP20</t>
  </si>
  <si>
    <t>27MP21</t>
  </si>
  <si>
    <t>27MP22</t>
  </si>
  <si>
    <t>27MP23</t>
  </si>
  <si>
    <t>27MP24</t>
  </si>
  <si>
    <t>27MP25</t>
  </si>
  <si>
    <t>27MP26</t>
  </si>
  <si>
    <t>27PR01</t>
  </si>
  <si>
    <t>27PR02</t>
  </si>
  <si>
    <t>30PR01</t>
  </si>
  <si>
    <t>30PR02</t>
  </si>
  <si>
    <t>30PR03</t>
  </si>
  <si>
    <t>30PR04</t>
  </si>
  <si>
    <t>30PR05</t>
  </si>
  <si>
    <t>30PR06</t>
  </si>
  <si>
    <t>30PR07</t>
  </si>
  <si>
    <t>30PR08</t>
  </si>
  <si>
    <t>30PR09</t>
  </si>
  <si>
    <t>30PR10</t>
  </si>
  <si>
    <t>30PR11</t>
  </si>
  <si>
    <t>30PR12</t>
  </si>
  <si>
    <t>30PR13</t>
  </si>
  <si>
    <t>30PR14</t>
  </si>
  <si>
    <t>30PR15</t>
  </si>
  <si>
    <t>30PR16</t>
  </si>
  <si>
    <t>30PR17</t>
  </si>
  <si>
    <t>30PR18</t>
  </si>
  <si>
    <t>30SP01</t>
  </si>
  <si>
    <t>30SP02</t>
  </si>
  <si>
    <t>30SP03</t>
  </si>
  <si>
    <t>30SP04</t>
  </si>
  <si>
    <t>30SP05</t>
  </si>
  <si>
    <t>30SP06</t>
  </si>
  <si>
    <t>30SP07</t>
  </si>
  <si>
    <t>31PR01</t>
  </si>
  <si>
    <t>31PR02</t>
  </si>
  <si>
    <t>31PR03</t>
  </si>
  <si>
    <t>31PR04</t>
  </si>
  <si>
    <t>31SP01</t>
  </si>
  <si>
    <t>31SP02</t>
  </si>
  <si>
    <t>32HJ01</t>
  </si>
  <si>
    <t>32HJ02</t>
  </si>
  <si>
    <t>32PR01</t>
  </si>
  <si>
    <t>32PR02</t>
  </si>
  <si>
    <t>33PR01</t>
  </si>
  <si>
    <t>34PR01</t>
  </si>
  <si>
    <t>34PR02</t>
  </si>
  <si>
    <t>34PR03</t>
  </si>
  <si>
    <t>34PR04</t>
  </si>
  <si>
    <t>34PR05</t>
  </si>
  <si>
    <t>34PR06</t>
  </si>
  <si>
    <t>34PR07</t>
  </si>
  <si>
    <t>34PR08</t>
  </si>
  <si>
    <t>34PR09</t>
  </si>
  <si>
    <t>34PR10</t>
  </si>
  <si>
    <t>35PR01</t>
  </si>
  <si>
    <t>35PR02</t>
  </si>
  <si>
    <t>35PR03</t>
  </si>
  <si>
    <t>Behandling af arbejdsstres</t>
  </si>
  <si>
    <t>36PR01</t>
  </si>
  <si>
    <t>36PR02</t>
  </si>
  <si>
    <t>36PR03</t>
  </si>
  <si>
    <t>36PR04</t>
  </si>
  <si>
    <t>36PR05</t>
  </si>
  <si>
    <t>36PR06</t>
  </si>
  <si>
    <t>36PR07</t>
  </si>
  <si>
    <t>36PR08</t>
  </si>
  <si>
    <t>36PR09</t>
  </si>
  <si>
    <t>37PR01</t>
  </si>
  <si>
    <t>37PR02</t>
  </si>
  <si>
    <t>37PR03</t>
  </si>
  <si>
    <t>38PR01</t>
  </si>
  <si>
    <t>40PR01</t>
  </si>
  <si>
    <t>48PR01</t>
  </si>
  <si>
    <t>48PR02</t>
  </si>
  <si>
    <t>48SP01</t>
  </si>
  <si>
    <t>49PR01</t>
  </si>
  <si>
    <t>49PR02</t>
  </si>
  <si>
    <t>49PR03</t>
  </si>
  <si>
    <t>49PR04</t>
  </si>
  <si>
    <t>49PR05</t>
  </si>
  <si>
    <t>49PR06</t>
  </si>
  <si>
    <t>49PR07</t>
  </si>
  <si>
    <t>49SP01</t>
  </si>
  <si>
    <t>49SP02</t>
  </si>
  <si>
    <t>60TE01</t>
  </si>
  <si>
    <t>60TE99</t>
  </si>
  <si>
    <t>Telemedicinsk opsamlingsgruppe</t>
  </si>
  <si>
    <t>65TE01</t>
  </si>
  <si>
    <t>70AK01</t>
  </si>
  <si>
    <t>Lette akutte kontakter</t>
  </si>
  <si>
    <t>70AK02</t>
  </si>
  <si>
    <t>70OP01</t>
  </si>
  <si>
    <t>70OP02</t>
  </si>
  <si>
    <t>70OP99</t>
  </si>
  <si>
    <t>70UA01</t>
  </si>
  <si>
    <t>Kontakter afbrudt af patienten</t>
  </si>
  <si>
    <t>70UA02</t>
  </si>
  <si>
    <t>70UA03</t>
  </si>
  <si>
    <t>90UA04</t>
  </si>
  <si>
    <t>Assistancer fra specialer, som ikke afregnes.</t>
  </si>
  <si>
    <t>Mark-up, afd.</t>
  </si>
  <si>
    <t>Diagnostisk Center</t>
  </si>
  <si>
    <t>A22215 - Radiologisk Afdeling</t>
  </si>
  <si>
    <t>A22220 - KF - Nuclearmedicinsk Afdeling</t>
  </si>
  <si>
    <t>A22400 - Urologisk Klinik, D</t>
  </si>
  <si>
    <t>A22420 - Kirurgisk Gastroenterologisk Klinik, C</t>
  </si>
  <si>
    <t>A22425 - Nefrologisk Klinik, P</t>
  </si>
  <si>
    <t>A22430 - Medicinsk Endokrinologisk Klinik, PE</t>
  </si>
  <si>
    <t>A22440 - Ita/Pita-Funktionen</t>
  </si>
  <si>
    <t>A22500 - Neurokirurgisk Klinik</t>
  </si>
  <si>
    <t>A22510 - Neuroanæstesiologisk klinik</t>
  </si>
  <si>
    <t>A22515 - Neurologisk Klinik, N</t>
  </si>
  <si>
    <t>A22520 - Klinik For Rygmarvsskader</t>
  </si>
  <si>
    <t>A22525 - Neurofysiologisk Klinik, NF</t>
  </si>
  <si>
    <t>A22535 - HS Traumatisk hjerneskade overafd.</t>
  </si>
  <si>
    <t>A22605 - Øjenklinikken, Ø</t>
  </si>
  <si>
    <t>A22610 - Ortopædkirurgisk Klinik, U</t>
  </si>
  <si>
    <t>A22615 - Øre-, Næse- og Halskirurgisk Klinik, F</t>
  </si>
  <si>
    <t>A22620 - Klinik for Plastikkir., Brystkir. og Brandsårsbehandl., PBB</t>
  </si>
  <si>
    <t>A22625 - Tand-, Mund- og Kæbekirurgisk Klinik, Z</t>
  </si>
  <si>
    <t>A22640 - Traumecenter og Akut Modtagelse, TC</t>
  </si>
  <si>
    <t>A22645 - Anæstesi/Operation</t>
  </si>
  <si>
    <t>A22655 - Læbe-Ganespalte Centret</t>
  </si>
  <si>
    <t>A22675 - Videncenter for Reumatologi og Rygkirurgi, VRR</t>
  </si>
  <si>
    <t>A22810 - Hjerte-medicinsk Klinik B</t>
  </si>
  <si>
    <t>A22820 - Thorax-kirurgisk Klinik RT</t>
  </si>
  <si>
    <t>A22915 - Gynækologi</t>
  </si>
  <si>
    <t>A22930 - Obstetrik</t>
  </si>
  <si>
    <t>A22940 - Neonatologi</t>
  </si>
  <si>
    <t>A22945 - BørneUngeKlinikken</t>
  </si>
  <si>
    <t>A22960 - Klinik for Vækst Og Reproduktion, GR</t>
  </si>
  <si>
    <t>A22965 - Fertilitetsklinik</t>
  </si>
  <si>
    <t>DRG Takst</t>
  </si>
  <si>
    <t>Værdi borgere øvrige Regioner HR</t>
  </si>
  <si>
    <r>
      <t xml:space="preserve">NB! </t>
    </r>
    <r>
      <rPr>
        <b/>
        <sz val="8"/>
        <color rgb="FFFF0000"/>
        <rFont val="Arial"/>
        <family val="2"/>
      </rPr>
      <t>Celler med grøn farve, skal udfyldes.</t>
    </r>
    <r>
      <rPr>
        <b/>
        <sz val="8"/>
        <rFont val="Arial"/>
        <family val="2"/>
      </rPr>
      <t xml:space="preserve"> Øvrige felter udfyldes automatisk. </t>
    </r>
  </si>
  <si>
    <t>Værdi borgere øvrige Regioner HSF inkl. Mark-up</t>
  </si>
  <si>
    <t>Stilling</t>
  </si>
  <si>
    <t xml:space="preserve">Antal udskrivn. øvrige Regioner HSF </t>
  </si>
  <si>
    <t>Antal udskrivn. øvrige Regioner HR</t>
  </si>
  <si>
    <t>Værdi Øvrige regioner (HSF + HR)</t>
  </si>
  <si>
    <t>Pris pr. enhed</t>
  </si>
  <si>
    <t>Beløb i alt:</t>
  </si>
  <si>
    <t>Forbrug af sterilvarer:</t>
  </si>
  <si>
    <t>Angiv antal portørtransporter</t>
  </si>
  <si>
    <t>Kost og forplejning:</t>
  </si>
  <si>
    <t>Angiv antal sengedage til kostdagspris</t>
  </si>
  <si>
    <t>Angiv antal ambulante besøg med forplejning (Sandwich)</t>
  </si>
  <si>
    <t>Angiv antal operationer og ambulante besøg ved brug af flergangssterile</t>
  </si>
  <si>
    <t>Boks 5: Øvrige tværgående ydelser</t>
  </si>
  <si>
    <t>Boks 6: Andre virksomheder i Region Hovedstaden</t>
  </si>
  <si>
    <t>Andre udgifter (Svar "Ja" eller "Nej" ):</t>
  </si>
  <si>
    <t>Ja/Nej</t>
  </si>
  <si>
    <t>Er der flytteudgifter forbundet med aktiviteten</t>
  </si>
  <si>
    <t>Er der øgede affaldsmængder/flere afhentninger</t>
  </si>
  <si>
    <t>Er der øgede picolineture med prøver</t>
  </si>
  <si>
    <t>Er der behov for nye produkter til eks. Bariatiske  patienter</t>
  </si>
  <si>
    <t>Er der nye leveringssteder til BRIK og Depotkorps</t>
  </si>
  <si>
    <t>Er der behov for øget lagerplads</t>
  </si>
  <si>
    <t>Er der øget behov for tryksårsmadrasser</t>
  </si>
  <si>
    <t>Er der behov for ændrede rengøringsstandarder</t>
  </si>
  <si>
    <t>Er der andre behov der ikke er nævnt ovenfor der påvirker SEC</t>
  </si>
  <si>
    <t>Er der indvirken på CEJ, skilte, energiforbrug/køl (Svar "Ja" eller "Nej")</t>
  </si>
  <si>
    <t>Er der indvirken på CIMT (Svar "Ja" eller "Nej")</t>
  </si>
  <si>
    <t>01MA14</t>
  </si>
  <si>
    <t>01MP08</t>
  </si>
  <si>
    <t>01MP09</t>
  </si>
  <si>
    <t>01MP10</t>
  </si>
  <si>
    <t>01MP11</t>
  </si>
  <si>
    <t>Udskiftning af processor i cochleart implantat</t>
  </si>
  <si>
    <t>03SP07</t>
  </si>
  <si>
    <t>Tilstand med transplanteret lunge</t>
  </si>
  <si>
    <t>KOL, telemedicin</t>
  </si>
  <si>
    <t>Perkutan nerveevaluering og sakral nervestimulation</t>
  </si>
  <si>
    <t>Indsættelse af endoskopiske stents</t>
  </si>
  <si>
    <t>Avancerede endoskopiske ydelser</t>
  </si>
  <si>
    <t>Koloskopi og polypektomi</t>
  </si>
  <si>
    <t>MR-vejledt nålebiopsi eller anlæggelse af coil i mamma</t>
  </si>
  <si>
    <t>Resektioner af prostata gennem urinrør</t>
  </si>
  <si>
    <t>Operationer på scrotalindhold, m. ondartet sygdom</t>
  </si>
  <si>
    <t>Operationer på mandlige kønsorganer, pat. 0-15 år</t>
  </si>
  <si>
    <t>Operationer på mandlige kønsorganer, pat. mindst 16 år, m. anæstesi</t>
  </si>
  <si>
    <t>Mindre operationer på mandlige kønsorganer</t>
  </si>
  <si>
    <t>Patienter med hæmatologiske komplikationer</t>
  </si>
  <si>
    <t>17MA05</t>
  </si>
  <si>
    <t>20MA97</t>
  </si>
  <si>
    <t>MDC20 1-dagsgruppe</t>
  </si>
  <si>
    <t>Omfattende forbrænding eller forbrænding med exposure behandling</t>
  </si>
  <si>
    <t>24MA97</t>
  </si>
  <si>
    <t>Allogen stamcelletransplantation</t>
  </si>
  <si>
    <t>Tilstand med allogen knoglemarvstransplantation</t>
  </si>
  <si>
    <t>Kemoterapi, højdosis, m. autolog stamcellestøtte</t>
  </si>
  <si>
    <t>Plastikkirurgisk dækning</t>
  </si>
  <si>
    <t>Særlig kompleks kemobehandling, hæmatologi</t>
  </si>
  <si>
    <t>Protonterapi</t>
  </si>
  <si>
    <t>Brachyterapi, 1-dags</t>
  </si>
  <si>
    <t>Lymfeødembehandling</t>
  </si>
  <si>
    <t>Immunmodulerende behandling, 1-dags</t>
  </si>
  <si>
    <t>90UA05</t>
  </si>
  <si>
    <t>Betalt af forskningsmidler</t>
  </si>
  <si>
    <t>Stillingsgruppe</t>
  </si>
  <si>
    <t>9110 Lægelige chefer</t>
  </si>
  <si>
    <t>9111 Overlæger</t>
  </si>
  <si>
    <t>9112 Afdelingslæger</t>
  </si>
  <si>
    <t>9113 Underordn læger</t>
  </si>
  <si>
    <t>1137 Reservelg, turnus</t>
  </si>
  <si>
    <t>9115 Speciallægekons</t>
  </si>
  <si>
    <t>9116 Medicinstud</t>
  </si>
  <si>
    <t>9119 Fondslønnede læger</t>
  </si>
  <si>
    <t>1191 Læge fondsløn</t>
  </si>
  <si>
    <t>9121 Tandlæger</t>
  </si>
  <si>
    <t>9171 Akademikere</t>
  </si>
  <si>
    <t>1719 Adm ac'er</t>
  </si>
  <si>
    <t>9210 Ledende sygepl</t>
  </si>
  <si>
    <t>9213 Andre sygepl</t>
  </si>
  <si>
    <t>9215 Sygeplejersker</t>
  </si>
  <si>
    <t>9230 Led radiografer</t>
  </si>
  <si>
    <t>2302 Led radiograf</t>
  </si>
  <si>
    <t>9233 Radiografer</t>
  </si>
  <si>
    <t>9253 SOSU</t>
  </si>
  <si>
    <t>9320 Led fysioterapeut</t>
  </si>
  <si>
    <t>9323 Fysioterapeuter</t>
  </si>
  <si>
    <t>9330 Led ergoterapeut</t>
  </si>
  <si>
    <t>9333 Ergoterapeuter</t>
  </si>
  <si>
    <t>9340 Led jordemødre</t>
  </si>
  <si>
    <t>9343 Jordemødre</t>
  </si>
  <si>
    <t>9343 Led jordemødre</t>
  </si>
  <si>
    <t>9350 Ledende bioana</t>
  </si>
  <si>
    <t>9353 Bioanalytikere</t>
  </si>
  <si>
    <t>9370 Led Sh.fagl. AC</t>
  </si>
  <si>
    <t>9371 Sundh.fagl. AC</t>
  </si>
  <si>
    <t>9381 Audiologiassis</t>
  </si>
  <si>
    <t>9388 Øvr sundhedsf</t>
  </si>
  <si>
    <t>3881 Farmakonom</t>
  </si>
  <si>
    <t>9411 Pædagoger</t>
  </si>
  <si>
    <t>9417 Lærere</t>
  </si>
  <si>
    <t>9510 Led servicepers</t>
  </si>
  <si>
    <t>5102 Sektionsleder</t>
  </si>
  <si>
    <t>9511 Servicepers</t>
  </si>
  <si>
    <t>9515 Husassistenter</t>
  </si>
  <si>
    <t>9522 Rengør og vaskeri</t>
  </si>
  <si>
    <t>9521 Ledende rengør</t>
  </si>
  <si>
    <t>9531 Led portører</t>
  </si>
  <si>
    <t>5312 Chefportør</t>
  </si>
  <si>
    <t>9532 Sygehusportøre</t>
  </si>
  <si>
    <t>9541 Led køkkenpers</t>
  </si>
  <si>
    <t>5414 Led økonoma</t>
  </si>
  <si>
    <t>9542 Køkkenpers</t>
  </si>
  <si>
    <t>9552 Håndværkere m.</t>
  </si>
  <si>
    <t>9553 Fotografer</t>
  </si>
  <si>
    <t>9554 Teknikere</t>
  </si>
  <si>
    <t>9556 Speialarbejder</t>
  </si>
  <si>
    <t>5565 Specarb</t>
  </si>
  <si>
    <t>9557 Lab og miljø</t>
  </si>
  <si>
    <t>9611 Led kontorpers</t>
  </si>
  <si>
    <t>9612 Kontorpersonale</t>
  </si>
  <si>
    <t>9614 IT-personale</t>
  </si>
  <si>
    <t>9621 Adm AC-chefer</t>
  </si>
  <si>
    <t>9623 Adm. Akadem.</t>
  </si>
  <si>
    <t>9641 Led lægesekr</t>
  </si>
  <si>
    <t>9642 Lægesekretærer</t>
  </si>
  <si>
    <t>9652 Socialrådgiver</t>
  </si>
  <si>
    <t>9771 Off jobtilbud</t>
  </si>
  <si>
    <t>7771 Aktivering</t>
  </si>
  <si>
    <t>9780 Øvrige</t>
  </si>
  <si>
    <t>7801 Honorarlønnet</t>
  </si>
  <si>
    <t>Ansøgningsskema vedr. budgetsager</t>
  </si>
  <si>
    <t>AKTIVITET (DRG):</t>
  </si>
  <si>
    <t xml:space="preserve">Mark up </t>
  </si>
  <si>
    <t>Antal borgere øvrige Regioner HSF</t>
  </si>
  <si>
    <t>A22265 - Klinisk Genetik</t>
  </si>
  <si>
    <t>Center for Kræft og Organsygdomme</t>
  </si>
  <si>
    <t>A22415 - Medicinsk Klinik for Mave-, Tarm- og Leversygdomme CA</t>
  </si>
  <si>
    <t>A22630 - Klinik for Ergo- og Fysioterapi</t>
  </si>
  <si>
    <t xml:space="preserve">Beløb i hele kr. </t>
  </si>
  <si>
    <t>Er medicin udleveret medicin? (Ja/Nej)</t>
  </si>
  <si>
    <t>Er der maksimalt 1 kontaktdag for patienten? (Ja/Nej)</t>
  </si>
  <si>
    <t>Beløb i kr.</t>
  </si>
  <si>
    <t>Andel øvrige Regioner (%)</t>
  </si>
  <si>
    <t>Aktivitetsoplysninger</t>
  </si>
  <si>
    <t>5573 Labtekniker</t>
  </si>
  <si>
    <t>6142 Datamatiker</t>
  </si>
  <si>
    <t>Audiologi</t>
  </si>
  <si>
    <t>Diagnostiske og terapeutiske indgreb på lever og galdeveje</t>
  </si>
  <si>
    <t>Indsættelse af implantater i urinveje eller mandlige kønsorganer</t>
  </si>
  <si>
    <t>Anden kontaktårsag til sundhedsvæsenet</t>
  </si>
  <si>
    <t>MDC24 1-dagsgruppe</t>
  </si>
  <si>
    <t>Behandling med CAR-T celleterapi</t>
  </si>
  <si>
    <t>27PR03</t>
  </si>
  <si>
    <t>MR-vejledt Strålebehandling</t>
  </si>
  <si>
    <t>70UA04</t>
  </si>
  <si>
    <t>INDTÆGTER UDENREGIONALE BORGERE:</t>
  </si>
  <si>
    <t>Har sagen betydning for andre virksomheder i Region H:</t>
  </si>
  <si>
    <t>Udenregionale borgere</t>
  </si>
  <si>
    <t>A22830</t>
  </si>
  <si>
    <t>A22840</t>
  </si>
  <si>
    <t>A22840 - Infektionsmedicinsk Klinik IR</t>
  </si>
  <si>
    <t>A22455</t>
  </si>
  <si>
    <t>A22455 - Klinik for Blodsygdomme L</t>
  </si>
  <si>
    <t>A22470</t>
  </si>
  <si>
    <t>A22470 - Onkologisk Klinik ONK</t>
  </si>
  <si>
    <t>A22215</t>
  </si>
  <si>
    <t>A22220</t>
  </si>
  <si>
    <t>A22265</t>
  </si>
  <si>
    <t>A22400</t>
  </si>
  <si>
    <t>A22415</t>
  </si>
  <si>
    <t>A22420</t>
  </si>
  <si>
    <t>A22425</t>
  </si>
  <si>
    <t>A22430</t>
  </si>
  <si>
    <t>A22440</t>
  </si>
  <si>
    <t>A22500</t>
  </si>
  <si>
    <t>A22510</t>
  </si>
  <si>
    <t>A22515</t>
  </si>
  <si>
    <t>A22520</t>
  </si>
  <si>
    <t>A22525</t>
  </si>
  <si>
    <t>A22535</t>
  </si>
  <si>
    <t>A22605</t>
  </si>
  <si>
    <t>A22610</t>
  </si>
  <si>
    <t>A22615</t>
  </si>
  <si>
    <t>A22620</t>
  </si>
  <si>
    <t>A22625</t>
  </si>
  <si>
    <t>A22630</t>
  </si>
  <si>
    <t>A22640</t>
  </si>
  <si>
    <t>A22645</t>
  </si>
  <si>
    <t>A22655</t>
  </si>
  <si>
    <t>A22675</t>
  </si>
  <si>
    <t>A22810</t>
  </si>
  <si>
    <t>A22820</t>
  </si>
  <si>
    <t>A22830 - Karkirurgisk Klinik RK</t>
  </si>
  <si>
    <t>A22915</t>
  </si>
  <si>
    <t>A22930</t>
  </si>
  <si>
    <t>A22940</t>
  </si>
  <si>
    <t>A22945</t>
  </si>
  <si>
    <t>A22960</t>
  </si>
  <si>
    <t>A22965</t>
  </si>
  <si>
    <t>A22975</t>
  </si>
  <si>
    <t>A22975 - Klinik for Børn og Unge med Kirurgiske Sygdomme</t>
  </si>
  <si>
    <t>KONTAKTDAGSKRAV</t>
  </si>
  <si>
    <t>Specifikke karsygdomme i hjernen ekskl. forbigående utilstrækkelig
blodforsyning til hjerne</t>
  </si>
  <si>
    <t>Forbigående utilstrækkelig blodforsyning til hjerne og okklusion af
præcerebrale arterier</t>
  </si>
  <si>
    <t>Operationer på hjernenerver, perifere nerver og nervesystem i øvrigt, m.
kompl. bidiag.</t>
  </si>
  <si>
    <t>Operationer på hjernenerver, perifere nerver og nervesystem i øvrigt, u.
kompl. bidiag.</t>
  </si>
  <si>
    <t>Kombinerede operationer på nethinde, årehinde og glaslegeme, m.
generel anæstesi</t>
  </si>
  <si>
    <t>Kombinerede operationer på nethinde, årehinde og glaslegeme, u. generel
anæstesi</t>
  </si>
  <si>
    <t>Store operationer, øjenlåg, øjenæble og forreste øjenkammer mm, m.
generel anæstesi</t>
  </si>
  <si>
    <t>Store operationer, øjenlåg, øjenæble og forreste øjenkammer mm, u.
generel anæstesi</t>
  </si>
  <si>
    <t>Store operationer, øjenhule, øjenmuskler, konjunktiva og linse, m. generel
anæstesi</t>
  </si>
  <si>
    <t>Store operationer, øjenhule, øjenmuskler, konjunktiva og linse, u. generel
anæstesi</t>
  </si>
  <si>
    <t>Større operationer, tåreveje, øjenæble, nethinde, årehinde og glaslegeme,
m. generel anæstesi</t>
  </si>
  <si>
    <t>Større operationer, tåreveje, øjenæble, nethinde, årehinde og glaslegeme,
u. generel anæstesi</t>
  </si>
  <si>
    <t>Mindre operationer, øjenlåg, øjenmuskler, konjunktiva, nethinde og
glaslegeme, m. generel anæstesi</t>
  </si>
  <si>
    <t>Mindre operationer, øjenlåg, øjenmuskler, konjunktiva, nethinde og
glaslegeme, u. generel anæstesi</t>
  </si>
  <si>
    <t>Sammedagspakke: Injektion, angiostatisk lægemiddel, m.
øjenundersøgelse</t>
  </si>
  <si>
    <t>Ondartede sygdomme i øre, næse, mund og hals inkl. strube, pat. mindst
18 år</t>
  </si>
  <si>
    <t>Mellemørebetændelse og øvre luftvejsinfektion, pat. mindst 18 år, m.
kompl. bidiag.</t>
  </si>
  <si>
    <t>Mellemørebetændelse og øvre luftvejsinfektion, pat. mindst 18 år, u.
kompl. bidiag.</t>
  </si>
  <si>
    <t>Sammedagspakke: Øre-næse-hals samt tandbehandling, flere procedurer,
kompl.</t>
  </si>
  <si>
    <t>Sammedagspakke: Øre-næse-hals samt tandbehandling, flere procedurer,
kompl. + ukompl.</t>
  </si>
  <si>
    <t>Sammedagspakke: Øre-næse-hals samt tandbehandling, flere procedurer,
ukompl.</t>
  </si>
  <si>
    <t>Sammedagspakke: Udredning og diagnosticering af manglende lugte- og
smagssans</t>
  </si>
  <si>
    <t>Svulster og mistanke om svulster i luftveje, m. rigid bronkoskopi, pat.
mindst 18 år</t>
  </si>
  <si>
    <t>Svulster og mistanke om svulster i luftveje, m. fleksibel bronkoskopi, pat.
mindst 18 år</t>
  </si>
  <si>
    <t>Stabil iskæmisk hjertesygdom eller medfødte hjertesygdomme, pat mindst
15 år, proceduregrp. A</t>
  </si>
  <si>
    <t>Ondartede sygdomme i fordøjelsesorganerne m. kompl. bidiag., pat.
mindst 18 år</t>
  </si>
  <si>
    <t>Ondartede sygdomme i fordøjelsesorganerne u. kompl. bidiag., pat.
mindst 18 år</t>
  </si>
  <si>
    <t>Betændelse i spiserør, mave og tarm m.v., pat. mindst 18 år, m. kompl.
bidiag.</t>
  </si>
  <si>
    <t>Malabsorption og betændelse i spiserør, mave og tarm, pat. mindst 18 år,
u. kompl. bidiag.</t>
  </si>
  <si>
    <t>Operation for multiple kræftknuder i bughinde, m. opvarmet kemoterapi,
pat. mindst 18 år</t>
  </si>
  <si>
    <t>Mellem operationer på anus, kunstige tarmåbninger og endetarm, m.
kompl. bidiag.</t>
  </si>
  <si>
    <t>Mindre operationer på anus, kunstige tarmåbninger og endetarm, m.
kompl. bidiag.</t>
  </si>
  <si>
    <t>Mellem operationer på anus, kunstige tarmåbninger og endetarm, u.
kompl. bidiag.</t>
  </si>
  <si>
    <t>Mindre operationer på anus, kunstige tarmåbninger og endetarm, u.
kompl. bidiag.</t>
  </si>
  <si>
    <t>Andre operationer og behandlinger på fordøjelsesorganer m. kompl.
bidiag.</t>
  </si>
  <si>
    <t>Andre operationer og behandlinger på fordøjelsesorganer u. kompl. bidiag.</t>
  </si>
  <si>
    <t>Kronisk leversygdom med hepatisk encephalopati og/eller hepatorenalt
syndrom</t>
  </si>
  <si>
    <t>Bugspytkirtel- og leveroperationer samt udredning for
levertransplantation</t>
  </si>
  <si>
    <t>Konservativ behandling af brud og ledskred i ekstremiteterne, pat. mindst
18 år</t>
  </si>
  <si>
    <t>Observation eller udredning for andre sygdomme i muskel-skeletsystemet
og bindevæv</t>
  </si>
  <si>
    <t>Medicinske sygdomme i muskel-skeletsystemet og bindevæv med
plasmaferese</t>
  </si>
  <si>
    <t>Mastektomi med rekonstruktion med stilket lap og dobbeltsidig
mastektomi med protese</t>
  </si>
  <si>
    <t>Segmentresektion af bryst med onkoplastisk rekonstruktion og/el.
kontralateral korrektion og enkeltsidig mastektomi med protese</t>
  </si>
  <si>
    <t>Medicinske endokrine sygdomme, ernærings- og stofskiftesygdomme med
dialyse</t>
  </si>
  <si>
    <t>Andre sygdomme, mistanke om sygdom, eller symptomer fra nyrer eller
urinveje, pat. 0-15 år</t>
  </si>
  <si>
    <t>Andre sygdomme, mistanke om sygdom, eller symptomer fra nyrer eller
urinveje, pat. mindst 16 år</t>
  </si>
  <si>
    <t>Operationer på nyre, nyrebækken og urinleder, ondartet sygdom, pat.
mindst 18 år, m. robot</t>
  </si>
  <si>
    <t>Operationer på nyre, nyrebækken og urinleder, ondartet sygdom, pat.
mindst 18 år</t>
  </si>
  <si>
    <t>Andre primære eller sekundære medicinske nyresygdomme med dialyse
el. plasmaferese</t>
  </si>
  <si>
    <t>Andre sygdomme, mistanke om sygdom, eller symptomer fra mandlige
kønsorganer</t>
  </si>
  <si>
    <t>Gynækologiske infektioner, blødningsforstyrelser eller andre
gynækologiske sygdomme eller mistanke herom</t>
  </si>
  <si>
    <t>Meget komplicerede gynækologiske indgreb ved ondartet sygdom, pat.
mindst 18 år, m. robot</t>
  </si>
  <si>
    <t>Meget komplicerede gynækologiske indgreb ved ondartet sygdom, pat.
mindst 18 år, u. robot</t>
  </si>
  <si>
    <t>Standard gynækologisk indgreb ved ondartet sygdom m. robot, pat.
mindst 18 år</t>
  </si>
  <si>
    <t>Standard gynækologisk indgreb ved ondartet sygdom u. robot, pat. mindst
18 år</t>
  </si>
  <si>
    <t>Kompliceret graviditet eller medicinsk sygdom hos moder, m. akut
kejsersnit, førstegangsfødende</t>
  </si>
  <si>
    <t>Kompliceret graviditet eller medicinsk sygdom hos moder, m. akut
kejsersnit, flergangsfødende</t>
  </si>
  <si>
    <t>Postpartum blødning over 1000 ml eller sphincterruptur,
førstegangsfødende</t>
  </si>
  <si>
    <t>Opfølgning på kontakt med kvinde/barn i kombination med
tværfaglig/tværsektoriel indsats</t>
  </si>
  <si>
    <t>Sammedagspakke: Svangrekontrol og Jordemoderkonsultation med
UL-scanning, meget kompl.</t>
  </si>
  <si>
    <t>Sammedagspakke: Svangrekontrol og Jordemoderkonsultation, med UL,
kompl. el. ukompl.</t>
  </si>
  <si>
    <t>Sammedagspakke: Fostermisdannelse med moderkagebiopsi eller
fostervandsprøve</t>
  </si>
  <si>
    <t>Død eller overflyttet inden for 1 dag</t>
  </si>
  <si>
    <t>Børn med fødselsvægt &lt; 1000 gram eller GA &lt; 28 uger, meget
komplicerede</t>
  </si>
  <si>
    <t>Børn med fødselsvægt &lt; 1000 gram eller GA &lt; 28 uger, moderat
komplicerede</t>
  </si>
  <si>
    <t>Hæmolystiske anæmier og anæmier forårsaget af enzymatiske
forstyrrelser m.m.</t>
  </si>
  <si>
    <t>Observation pga mistanke om malign hæmatologisk sygdom, pat. mindst
18 år</t>
  </si>
  <si>
    <t>Højdosis kemoterapi u. stamcellestøtte m. antistofbehandling, pat. mindst
18 år</t>
  </si>
  <si>
    <t>Basis svampebehandling m. antistofbehandling el. kemoterapi, pat. mindst
18 år</t>
  </si>
  <si>
    <t>Antistofbehandling af svulster i lymfatisk og bloddannende væv, pat.
mindst 18 år</t>
  </si>
  <si>
    <t>Biologisk modificerende stoffer på svulster i lymfatisk og bloddannende
væv, pat. mindst 18 år</t>
  </si>
  <si>
    <t>Kompleks kemoterapi på svulster i lymfatisk og bloddannende væv m.
antistofbehandling, pat. mindst 18 år</t>
  </si>
  <si>
    <t>Kompleks kemoterapi på svulster i lymfatisk og bloddannende væv, pat.
mindst 18 år</t>
  </si>
  <si>
    <t>Operationer ved lymfom og ikke-akut leukæmi, pat. mindst 18 år, m.
kompl. bidiag.</t>
  </si>
  <si>
    <t>Operationer ved lymfom og ikke-akut leukæmi, pat. mindst 18 år, u.
kompl. bidiag.</t>
  </si>
  <si>
    <t>Operationer ved svulster i lymfatisk og bloddannende væv mm., pat. 0-17
år</t>
  </si>
  <si>
    <t>Alkohol- eller stofmisbrug eller afhængighed og afgiftning etc., m. kompl.
bidiag.</t>
  </si>
  <si>
    <t>Forgiftning og toksisk virkning af lægemiddel, pat. mindst 18 år, m. kompl.
bidiag.</t>
  </si>
  <si>
    <t>Intensiv neurorehabilitering på højt specialiseret central enhed,
almindeligt forløb</t>
  </si>
  <si>
    <t>Intensiv neurorehabilitering på højt specialiseret central enhed,
afklaringsforløb</t>
  </si>
  <si>
    <t>Intensiv neurorehabilitering på decentral enhed, afklarings- og/eller
udslusningsforløb</t>
  </si>
  <si>
    <t>Behandling af rygmarvsskadet, højt specialiseret, central enhed,
nytilskadekommen</t>
  </si>
  <si>
    <t>Behandling af rygmarvsskadet, højt specialiseret, central enhed,
komplikationsindlæggelse</t>
  </si>
  <si>
    <t>Behandling af rygmarvsskadet, højt specialiseret, central enhed,
vurdering/kort forløb</t>
  </si>
  <si>
    <t>Stråleplanlægning, kompleks, med strålebehandling, 1-2 fraktioner (ekskl.
stereotaksi)</t>
  </si>
  <si>
    <t>Stråleplanlægning, konventionel, med strålebehandling, 1-2 fraktioner
(ekskl. stereotaksi)</t>
  </si>
  <si>
    <t>Kemoterapi, basis med anvendelse af elektrotransfer eller
antistofbehandling</t>
  </si>
  <si>
    <t>Genetisk risikovurdering og rådgivning med gentagen udredning og
samtale</t>
  </si>
  <si>
    <t>Sammedagspakke: Større Klinisk genetisk udredning/undersøgelse m.
stamtræ</t>
  </si>
  <si>
    <t>Barn med prænatal rusmiddelproblematik</t>
  </si>
  <si>
    <t>Sammedagspakke: Anæstesiologisk, allergologisk, miljø- og
arbejdsmedicinsk udredning</t>
  </si>
  <si>
    <t>Records fra specialer, som ikke afregnes eller ikke kan afregnes, da
procedure ikke er takstbærende.</t>
  </si>
  <si>
    <t>Assistancer fra specialer, som ikke afregnes eller ikke kan afregnes, da
proceduren ikke er takstbærende.</t>
  </si>
  <si>
    <t>.</t>
  </si>
  <si>
    <t>Afhænger af aktionsdiagnose.</t>
  </si>
  <si>
    <t>DRG 2021</t>
  </si>
  <si>
    <t>TAKST 2021</t>
  </si>
  <si>
    <t>Blegdamsvej matriklen</t>
  </si>
  <si>
    <t>Glostrup matriklen</t>
  </si>
  <si>
    <t>Beløb i alt</t>
  </si>
  <si>
    <t>Portørserviceudgifter i alt</t>
  </si>
  <si>
    <t>Boks 4: Portørservice</t>
  </si>
  <si>
    <t>Medfører sagen træk på portørydelser</t>
  </si>
  <si>
    <t>Gennemsnitslønninger findes i faneblad "Gennemsnitsløn RH"</t>
  </si>
  <si>
    <r>
      <t xml:space="preserve">NB! </t>
    </r>
    <r>
      <rPr>
        <b/>
        <sz val="8"/>
        <color rgb="FFFF0000"/>
        <rFont val="Arial"/>
        <family val="2"/>
      </rPr>
      <t>Celler med grøn farve, skal udfyldes</t>
    </r>
    <r>
      <rPr>
        <b/>
        <sz val="8"/>
        <rFont val="Arial"/>
        <family val="2"/>
      </rPr>
      <t xml:space="preserve">. Øvrige felter udfyldes automatisk. </t>
    </r>
  </si>
  <si>
    <r>
      <t xml:space="preserve">NB! </t>
    </r>
    <r>
      <rPr>
        <b/>
        <sz val="8"/>
        <color rgb="FFFF0000"/>
        <rFont val="Arial"/>
        <family val="2"/>
      </rPr>
      <t>Celler med grøn farve, skal udfyldes. Celler med blå farve udfyldes kun hvis det er relevant.</t>
    </r>
    <r>
      <rPr>
        <b/>
        <sz val="8"/>
        <rFont val="Arial"/>
        <family val="2"/>
      </rPr>
      <t xml:space="preserve"> Øvrige felter udfyldes automatisk. </t>
    </r>
  </si>
  <si>
    <r>
      <rPr>
        <b/>
        <sz val="8"/>
        <color rgb="FFFF0000"/>
        <rFont val="Arial"/>
        <family val="2"/>
      </rPr>
      <t>NB! Celler med grøn farve, skal udfyldes</t>
    </r>
    <r>
      <rPr>
        <b/>
        <sz val="8"/>
        <rFont val="Arial"/>
        <family val="2"/>
      </rPr>
      <t xml:space="preserve">. Øvrige felter udfyldes automatisk. </t>
    </r>
  </si>
  <si>
    <r>
      <rPr>
        <b/>
        <sz val="12"/>
        <rFont val="Calibri"/>
        <family val="2"/>
      </rPr>
      <t>Ad) Fane1 .</t>
    </r>
    <r>
      <rPr>
        <sz val="12"/>
        <rFont val="Calibri"/>
        <family val="2"/>
      </rPr>
      <t xml:space="preserve"> Ved angivelse af start- og evt. slutdatoerne, skal I bruge formateringen dd-mm-yyyy. Bemærk at I har mulighed for at markere en forsinket aktivitetsstart i forhold til udgiftstarten ved at udfylde række 15. </t>
    </r>
  </si>
  <si>
    <r>
      <rPr>
        <b/>
        <sz val="12"/>
        <rFont val="Calibri"/>
        <family val="2"/>
      </rPr>
      <t>Ad) Fane3.</t>
    </r>
    <r>
      <rPr>
        <sz val="12"/>
        <rFont val="Calibri"/>
        <family val="2"/>
      </rPr>
      <t xml:space="preserve">  Også her skal I kun angive 12-måneders effekten uanset forslagets faktiske tidsforløb.  I kolonne A anfører I de relevante stillingskoder. Det er nødvendigt at koderne anføres præcist som i fanebladet Gennemsnitsløn RH (kolonne B "Stillingskode").  Hvis det er gjort korrekt udfyldes stillingskategori og gennemsnitsløn korrekt. </t>
    </r>
  </si>
  <si>
    <r>
      <rPr>
        <b/>
        <sz val="12"/>
        <rFont val="Calibri"/>
        <family val="2"/>
        <scheme val="minor"/>
      </rPr>
      <t>Ad) Fane4 og Fane5</t>
    </r>
    <r>
      <rPr>
        <sz val="12"/>
        <rFont val="Calibri"/>
        <family val="2"/>
        <scheme val="minor"/>
      </rPr>
      <t xml:space="preserve"> skal de grønne felter udfyldes.</t>
    </r>
  </si>
  <si>
    <t>Forundersøgelse i ambulatorium, øvrig driftsudgifter</t>
  </si>
  <si>
    <t>Operation ved indlæggelse, øvrig driftsudgifter</t>
  </si>
  <si>
    <t>Sengeafsnit, øvrig driftsudgifter</t>
  </si>
  <si>
    <t>Ambulant operation/behandling, øvrig driftsudgifter</t>
  </si>
  <si>
    <t>Kontrolbesøg i ambulatorium, øvrig driftsudgifter</t>
  </si>
  <si>
    <t>&gt;=12</t>
  </si>
  <si>
    <t>&lt;12</t>
  </si>
  <si>
    <t>Auditiv verbal terapi (AVT), pat. 0-6 år</t>
  </si>
  <si>
    <t>03PR12</t>
  </si>
  <si>
    <t>Nålebiopsi på kar el. lymfesystem</t>
  </si>
  <si>
    <t>Endoskopi og simple indgreb på urinveje</t>
  </si>
  <si>
    <t>Hjemme eller udebesøg ved graviditet eller efter fødsel</t>
  </si>
  <si>
    <t>Særlige ydelser i forbindelse med graviditet eller efter fødsel incl.
fødselsforberedelse</t>
  </si>
  <si>
    <t>Børn 0-27 dage, Øvrige</t>
  </si>
  <si>
    <t>15MP19</t>
  </si>
  <si>
    <t>Placering af intrakranielle elektroder og epilepsimonitorering</t>
  </si>
  <si>
    <t>26MP48</t>
  </si>
  <si>
    <t>Specialiseret Palliativ indsats, Øvrig</t>
  </si>
  <si>
    <t>Telefon- og videokonsultation</t>
  </si>
  <si>
    <t>65TE02</t>
  </si>
  <si>
    <t>Skriftlig kommunikation til patient med klinisk indhold</t>
  </si>
  <si>
    <t>Hjertedød i henhold til Sundhedsloven eller Dødfødt barn</t>
  </si>
  <si>
    <t>70UA05</t>
  </si>
  <si>
    <t>Diagnoseindberetning uden skiftlig kommunikation</t>
  </si>
  <si>
    <t>70UA06</t>
  </si>
  <si>
    <t>Virtuel kontakt uden takstbærende procedure</t>
  </si>
  <si>
    <t>Ændring i forhold til 2021</t>
  </si>
  <si>
    <t>DRG 2022</t>
  </si>
  <si>
    <t>TAKST 2022</t>
  </si>
  <si>
    <t>TRIMPUNKT 2022</t>
  </si>
  <si>
    <t>DRG 2022 NAVN</t>
  </si>
  <si>
    <t>DRG takster 2022</t>
  </si>
  <si>
    <t>Afdeling</t>
  </si>
  <si>
    <t>Medicin og behandlingssærydelser (mio. kr.)</t>
  </si>
  <si>
    <t>Årseffekt 2026</t>
  </si>
  <si>
    <t>Årseffekt 2027</t>
  </si>
  <si>
    <t>Årseffekt 2028</t>
  </si>
  <si>
    <t>Årseffekt 2029</t>
  </si>
  <si>
    <t>Årseffekt 2030</t>
  </si>
  <si>
    <t>Årseffekt 2031</t>
  </si>
  <si>
    <t>Årseffekt 2032</t>
  </si>
  <si>
    <t>Årseffekt 2033</t>
  </si>
  <si>
    <t>Årseffekt 2034</t>
  </si>
  <si>
    <t>Udgift til medicin</t>
  </si>
  <si>
    <t>Samlet udgift</t>
  </si>
  <si>
    <t>Udgift til behandlings- og analysesærydelser</t>
  </si>
  <si>
    <t>Specifikation af medicin</t>
  </si>
  <si>
    <t>Specifikation af udgifter vedrørende medicin og behandlings- og analysesærydelser:</t>
  </si>
  <si>
    <t>Navn (Beskrivelse af produktet)</t>
  </si>
  <si>
    <t>Specifikation af behandlings- og analysesærydelser*</t>
  </si>
  <si>
    <t>*Behandlings- og analysesærydelser indgår i taksten til udenregionale borgere</t>
  </si>
  <si>
    <t>Indtægter udenregionale borgere</t>
  </si>
  <si>
    <t>Indtægter udenregionale borgere i kr.</t>
  </si>
  <si>
    <r>
      <t>NB!</t>
    </r>
    <r>
      <rPr>
        <b/>
        <sz val="8"/>
        <color rgb="FFFF0000"/>
        <rFont val="Arial"/>
        <family val="2"/>
      </rPr>
      <t xml:space="preserve"> Celler med grøn farve, skal udfyldes. Der opfordres til at bruge fanen "Spec. Personale&amp;drift" som hjælp til dette</t>
    </r>
    <r>
      <rPr>
        <b/>
        <sz val="8"/>
        <rFont val="Arial"/>
        <family val="2"/>
      </rPr>
      <t xml:space="preserve">. Øvrige felter udfyldes automatisk. </t>
    </r>
  </si>
  <si>
    <t>Leverancemål</t>
  </si>
  <si>
    <t>Her angives 13.838 kr.(2022-pl) pr. medarbejder i sagen (personalerelaterede driftsudgifter)</t>
  </si>
  <si>
    <t xml:space="preserve">Husk at indrage DIA i jeres overvejelser. </t>
  </si>
  <si>
    <t>Er omkostninger til den udleverede medicin mere end 4.000 kr. pr. dag (Ja/Nej)</t>
  </si>
  <si>
    <r>
      <t xml:space="preserve">Regler for medicin til udenregionale borgere:
</t>
    </r>
    <r>
      <rPr>
        <sz val="10"/>
        <rFont val="Verdana"/>
        <family val="2"/>
      </rPr>
      <t>Medicin, som indgives på hospitalet, er en del af taksten og kan ikke afregnes ved siden af. Kun udlevereret medicin kan opkræves som særydelse og skal da opfylde nedenstående krav:</t>
    </r>
    <r>
      <rPr>
        <b/>
        <sz val="10"/>
        <rFont val="Verdana"/>
        <family val="2"/>
      </rPr>
      <t xml:space="preserve">
- </t>
    </r>
    <r>
      <rPr>
        <sz val="10"/>
        <rFont val="Verdana"/>
        <family val="2"/>
      </rPr>
      <t>Udleveret medicin til patienter (med maksimalt 1 kontaktdag), for mere end 4.000 kr. pr. dag afregnes</t>
    </r>
    <r>
      <rPr>
        <b/>
        <sz val="10"/>
        <rFont val="Verdana"/>
        <family val="2"/>
      </rPr>
      <t xml:space="preserve">
</t>
    </r>
    <r>
      <rPr>
        <sz val="10"/>
        <rFont val="Verdana"/>
        <family val="2"/>
      </rPr>
      <t xml:space="preserve">Kravet om maks en kontaktdag betyder, at DRG-sygehusforløbet er et ambulant besøg eller en 1-dags indlæggelse eller en kombination af flere af disse, som højst har 12 timer mellem sig og sker i samme døgn.
Det er det fulde beløb, som kan opkræves, når det overstiger 4.000 kr. </t>
    </r>
    <r>
      <rPr>
        <b/>
        <sz val="10"/>
        <rFont val="Verdana"/>
        <family val="2"/>
      </rPr>
      <t xml:space="preserve">
</t>
    </r>
  </si>
  <si>
    <t>Note: Der er tale om budgetteret fast løn og ferie pr. 01.01.2022. (37 timer pr. uge i 52 uger, 1.924 timer pr. år. inkl. de forventede generelle lønstigninger 1. april 2022 på 0,61 pct. og 1. oktober 2022 på 1,69 pct.).</t>
  </si>
  <si>
    <t>Gennemsnitsløn 2022</t>
  </si>
  <si>
    <t>9295 Interne plejevikar</t>
  </si>
  <si>
    <t>2951 Int sygeplvi</t>
  </si>
  <si>
    <t>9380 Led audiologiass</t>
  </si>
  <si>
    <t>3801 Led audioass</t>
  </si>
  <si>
    <t>5314 Souschef port</t>
  </si>
  <si>
    <t>5323 Portørasp</t>
  </si>
  <si>
    <t>5412 Cheføkonoma</t>
  </si>
  <si>
    <t>9559 Øvrigt teknisk</t>
  </si>
  <si>
    <t>5593 Ørepropteknik</t>
  </si>
  <si>
    <t>6212 Lægelig chef</t>
  </si>
  <si>
    <t>Er leverancemål afklaret?</t>
  </si>
  <si>
    <t>Medicin (mio. kr.)</t>
  </si>
  <si>
    <t>Ydelserne er beregnet, så de afspejler marginaludgifterne ved en ydelse, derfor bruges der 100% træk</t>
  </si>
  <si>
    <t>Specifikation af leverancemål</t>
  </si>
  <si>
    <r>
      <t xml:space="preserve">NB! </t>
    </r>
    <r>
      <rPr>
        <b/>
        <sz val="8"/>
        <color rgb="FFFF0000"/>
        <rFont val="Arial"/>
        <family val="2"/>
      </rPr>
      <t>Celler med grøn farve, skal udfyldes. Celler med blå farve udfyldes kun hvis det er relevant.</t>
    </r>
  </si>
  <si>
    <t>Er der taget stilling til hvilke leverancemål der er på sagen</t>
  </si>
  <si>
    <t>Til Center</t>
  </si>
  <si>
    <t>Helårseffekt, mio. kr.</t>
  </si>
  <si>
    <t xml:space="preserve">Periode </t>
  </si>
  <si>
    <t>Varigt</t>
  </si>
  <si>
    <t>Engangs</t>
  </si>
  <si>
    <t>Skal ikke udmøntes</t>
  </si>
  <si>
    <t xml:space="preserve">Øvrig drift (fane 4), mio. kr. </t>
  </si>
  <si>
    <t>Indsættes ved behov</t>
  </si>
  <si>
    <t>Udmønting afklares med rekvirerende center og DIA</t>
  </si>
  <si>
    <t>HOC</t>
  </si>
  <si>
    <t>SEC</t>
  </si>
  <si>
    <t>SEC/HOC</t>
  </si>
  <si>
    <r>
      <t xml:space="preserve">Se </t>
    </r>
    <r>
      <rPr>
        <i/>
        <sz val="10"/>
        <rFont val="Arial"/>
        <family val="2"/>
      </rPr>
      <t>"Boks 5: Øvrige tværgående ydelser"</t>
    </r>
  </si>
  <si>
    <t>Parakliniske ydelser (mio. kr)</t>
  </si>
  <si>
    <t>Fysioterapi ydelser (mio. kr)</t>
  </si>
  <si>
    <t>Servicecenter ydelser (mio. kr)</t>
  </si>
  <si>
    <t>Portørservice (mio. kr)</t>
  </si>
  <si>
    <t>Øvrige tværgående ydelser (mio. kr)</t>
  </si>
  <si>
    <t>Andre virksomheder i Region Hovedstaden (mio. kr)</t>
  </si>
  <si>
    <t>Tjek om andre centre skal have lønmidler</t>
  </si>
  <si>
    <t>Tjek om andre centre har udgifter til cedicin og særydelser</t>
  </si>
  <si>
    <t>Tjek om andre centre har etableringsudgifter</t>
  </si>
  <si>
    <t>Tjek om andre centre har øvrige driftsudgifter</t>
  </si>
  <si>
    <t>Hjælpeark til udmøntning - SKAL SKJULES</t>
  </si>
  <si>
    <t>Rigshospitalets mark-up satser 2022</t>
  </si>
  <si>
    <t>Beregnet februar 2022 på baggrund af (ændret) beløbsgrænse for SYD02 på 4.000 kr.</t>
  </si>
  <si>
    <t>Afdeling/klinik nummer</t>
  </si>
  <si>
    <t>Afdeling/klinik navn</t>
  </si>
  <si>
    <t>Afdeling/Klinik</t>
  </si>
  <si>
    <t>Radiologisk Afdeling</t>
  </si>
  <si>
    <t>KF - Nuclearmedicinsk Afdeling</t>
  </si>
  <si>
    <t>Klinisk Genetik</t>
  </si>
  <si>
    <t>Urologisk Klinik, D</t>
  </si>
  <si>
    <t>Medicinsk Klinik for Mave-, Tarm- og Leversygdomme CA</t>
  </si>
  <si>
    <t>Kirurgisk Gastroenterologisk Klinik, C</t>
  </si>
  <si>
    <t>Nefrologisk Klinik, P</t>
  </si>
  <si>
    <t>Medicinsk Endokrinologisk Klinik, PE</t>
  </si>
  <si>
    <t>Ita/Pita-Funktionen</t>
  </si>
  <si>
    <t>Klinik for Blodsygdomme L</t>
  </si>
  <si>
    <t>Onkologisk Klinik ONK</t>
  </si>
  <si>
    <t>Neurokirurgisk Klinik</t>
  </si>
  <si>
    <t>Neuroanæstesiologisk klinik</t>
  </si>
  <si>
    <t>Neurologisk Klinik, N</t>
  </si>
  <si>
    <t>Klinik For Rygmarvsskader</t>
  </si>
  <si>
    <t>Neurofysiologisk Klinik, NF</t>
  </si>
  <si>
    <t>HS Traumatisk hjerneskade overafd.</t>
  </si>
  <si>
    <t>Øjenklinikken, Ø</t>
  </si>
  <si>
    <t>Ortopædkirurgisk Klinik, U</t>
  </si>
  <si>
    <t>Øre-, Næse- og Halskirurgisk Klinik, F</t>
  </si>
  <si>
    <t>Klinik for Plastikkir., Brystkir. og Brandsårsbehandl., PBB</t>
  </si>
  <si>
    <t>Tand-, Mund- og Kæbekirurgisk Klinik, Z</t>
  </si>
  <si>
    <t>Klinik for Ergo- og Fysioterapi</t>
  </si>
  <si>
    <t>Traumecenter og Akut Modtagelse, TC</t>
  </si>
  <si>
    <t>Anæstesi/Operation</t>
  </si>
  <si>
    <t>Læbe-Ganespalte Centret</t>
  </si>
  <si>
    <t>Videncenter for Reumatologi og Rygkirurgi, VRR</t>
  </si>
  <si>
    <t>Hjertecentret</t>
  </si>
  <si>
    <t>Hjerte-medicinsk Klinik B</t>
  </si>
  <si>
    <t>Thorax-kirurgisk Klinik RT</t>
  </si>
  <si>
    <t>Karkirurgisk Klinik RK</t>
  </si>
  <si>
    <t>Infektionsmedicinsk Klinik IR</t>
  </si>
  <si>
    <t>Gynækologi</t>
  </si>
  <si>
    <t>Obstetrik</t>
  </si>
  <si>
    <t>Neonatologi</t>
  </si>
  <si>
    <t>BørneUngeKlinikken</t>
  </si>
  <si>
    <t>Klinik for Vækst Og Reproduktion, GR</t>
  </si>
  <si>
    <t>Fertilitetsklinik</t>
  </si>
  <si>
    <t>Klinik for Børn og Unge med Kirurgiske Sygdomme</t>
  </si>
  <si>
    <r>
      <t>Baseline</t>
    </r>
    <r>
      <rPr>
        <sz val="10"/>
        <rFont val="Arial"/>
        <family val="2"/>
      </rPr>
      <t xml:space="preserve"> 
(Uden budgettilførsell)</t>
    </r>
  </si>
  <si>
    <r>
      <t xml:space="preserve">Effekt 
</t>
    </r>
    <r>
      <rPr>
        <sz val="10"/>
        <rFont val="Arial"/>
        <family val="2"/>
      </rPr>
      <t>(Ved budgettilførsel)</t>
    </r>
  </si>
  <si>
    <r>
      <t xml:space="preserve">Dette skema bruges til at skabe overblik over behandlingens omfang og vi anbefalder at det bliver brugt. Det </t>
    </r>
    <r>
      <rPr>
        <u/>
        <sz val="10"/>
        <color rgb="FFFF0000"/>
        <rFont val="Arial"/>
        <family val="2"/>
      </rPr>
      <t>erstatter ikke</t>
    </r>
    <r>
      <rPr>
        <sz val="10"/>
        <color rgb="FFFF0000"/>
        <rFont val="Arial"/>
        <family val="2"/>
      </rPr>
      <t xml:space="preserve"> udfyldelse af fanerne 3 til 7.</t>
    </r>
  </si>
  <si>
    <t>Afdeling/klinik</t>
  </si>
  <si>
    <t>Afdelingsnavn</t>
  </si>
  <si>
    <t>Afdeling nr.</t>
  </si>
  <si>
    <r>
      <rPr>
        <b/>
        <sz val="12"/>
        <rFont val="Calibri"/>
        <family val="2"/>
      </rPr>
      <t>Ad) Fane2.</t>
    </r>
    <r>
      <rPr>
        <sz val="12"/>
        <rFont val="Calibri"/>
        <family val="2"/>
      </rPr>
      <t xml:space="preserve"> I dette ark skal I angive 12-måneders effekten uanset forslagets faktiske  tidsforløb.  Fane1 beregner herefter selv den totale virkning ud fra jeres angivelser af start- og slutdato. I kolonne A anfører I de relevante DRG og afdelings numre for 2022. Det er nødvendigt, at numrene anføres præcist som i de 2 hjælpefaneblade, DRG takster (kolonne B "DRG 2022") og Mark-up (kolonne A "Afdeling/klinik nummer").  Hvis det er gjort korrekt udfyldes takster, navne og mark-up korrekt. Derudover skal antal udskrivninger udfyldes for regionsborgere og øvrige regioner (HSF og HR).</t>
    </r>
  </si>
  <si>
    <r>
      <rPr>
        <b/>
        <sz val="12"/>
        <rFont val="Calibri"/>
        <family val="2"/>
        <scheme val="minor"/>
      </rPr>
      <t>Ad) Fane6</t>
    </r>
    <r>
      <rPr>
        <sz val="12"/>
        <rFont val="Calibri"/>
        <family val="2"/>
        <scheme val="minor"/>
      </rPr>
      <t xml:space="preserve"> De grønne felter skal udfyles. Ved nogle ydelser kræver udfyldelsen en aftale med det berørte center eller afdeling. </t>
    </r>
  </si>
  <si>
    <r>
      <t xml:space="preserve">Ad) Fane7 </t>
    </r>
    <r>
      <rPr>
        <sz val="12"/>
        <rFont val="Calibri"/>
        <family val="2"/>
        <scheme val="minor"/>
      </rPr>
      <t xml:space="preserve">De grønne felter skal udfyles. Indtægter fra udenregionale borgere skal udfyldes hvis medicinen opfylder de krav der er. Hvis de lægger udenfor reglerne vil indtægten være indregnet i taksten og beregnes derfor ikke her. </t>
    </r>
  </si>
  <si>
    <r>
      <t xml:space="preserve">Ad) Fane8 </t>
    </r>
    <r>
      <rPr>
        <sz val="12"/>
        <rFont val="Calibri"/>
        <family val="2"/>
        <scheme val="minor"/>
      </rPr>
      <t xml:space="preserve">Det grønne felt skal udfyldes, de blå felter udfyldes ved levereancemål  </t>
    </r>
  </si>
  <si>
    <r>
      <t xml:space="preserve">Kort beskrivelse af leverancemål 
</t>
    </r>
    <r>
      <rPr>
        <sz val="10"/>
        <rFont val="Arial"/>
        <family val="2"/>
      </rPr>
      <t xml:space="preserve">(herunder også beskrivelse af evt. etablering af ny kapacitet, kan f.eks. være ekstra lejer, senge, ambulatorier etc.) </t>
    </r>
  </si>
  <si>
    <r>
      <t>Hvordan måles effekten?</t>
    </r>
    <r>
      <rPr>
        <sz val="10"/>
        <rFont val="Arial"/>
        <family val="2"/>
      </rPr>
      <t xml:space="preserve"> 
( Kan f.eks. være antal patienter/operationer/ambulante besøg, overholdelse af patientrettigheder/kræftpakker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</si>
</sst>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 #,##0.00_ ;_ * \-#,##0.00_ ;_ * &quot;-&quot;??_ ;_ @_ "/>
    <numFmt numFmtId="165" formatCode="yyyy/mm/dd;@"/>
    <numFmt numFmtId="166" formatCode="0.0%"/>
    <numFmt numFmtId="167" formatCode="0.0"/>
    <numFmt numFmtId="168" formatCode="0.000"/>
    <numFmt numFmtId="169" formatCode="&quot;kr&quot;\ #,##0"/>
    <numFmt numFmtId="170" formatCode="#,##0.000"/>
    <numFmt numFmtId="171" formatCode="_ * #,##0_ ;_ * \-#,##0_ ;_ * &quot;-&quot;??_ ;_ @_ "/>
    <numFmt numFmtId="172" formatCode="[$-406]mmmm\ yyyy;@"/>
    <numFmt numFmtId="173" formatCode="#,##0_ ;\-#,##0\ "/>
    <numFmt numFmtId="174" formatCode="_-* #,##0_-;\-* #,##0_-;_-* &quot;-&quot;??_-;_-@_-"/>
    <numFmt numFmtId="175" formatCode="0.000%"/>
    <numFmt numFmtId="176" formatCode="_ * #,##0.0_ ;_ * \-#,##0.0_ ;_ * &quot;-&quot;??_ ;_ @_ "/>
    <numFmt numFmtId="177" formatCode="_ * #,##0.0000_ ;_ * \-#,##0.0000_ ;_ * &quot;-&quot;??_ ;_ @_ "/>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sz val="8"/>
      <name val="Arial"/>
      <family val="2"/>
    </font>
    <font>
      <sz val="9"/>
      <name val="Arial"/>
      <family val="2"/>
    </font>
    <font>
      <sz val="10"/>
      <name val="MS Sans Serif"/>
      <family val="2"/>
    </font>
    <font>
      <sz val="8"/>
      <name val="Arial"/>
      <family val="2"/>
    </font>
    <font>
      <b/>
      <sz val="9"/>
      <name val="Arial"/>
      <family val="2"/>
    </font>
    <font>
      <b/>
      <sz val="8"/>
      <name val="Arial"/>
      <family val="2"/>
    </font>
    <font>
      <sz val="12"/>
      <name val="Calibri"/>
      <family val="2"/>
    </font>
    <font>
      <b/>
      <sz val="12"/>
      <name val="Calibri"/>
      <family val="2"/>
    </font>
    <font>
      <u/>
      <sz val="10"/>
      <name val="Arial"/>
      <family val="2"/>
    </font>
    <font>
      <b/>
      <sz val="11"/>
      <name val="Arial"/>
      <family val="2"/>
    </font>
    <font>
      <sz val="11"/>
      <name val="Arial"/>
      <family val="2"/>
    </font>
    <font>
      <sz val="10"/>
      <color indexed="8"/>
      <name val="Calibri"/>
      <family val="2"/>
    </font>
    <font>
      <sz val="10"/>
      <color indexed="8"/>
      <name val="Arial"/>
      <family val="2"/>
    </font>
    <font>
      <sz val="8"/>
      <name val="Arial"/>
      <family val="2"/>
    </font>
    <font>
      <b/>
      <sz val="14"/>
      <name val="Arial"/>
      <family val="2"/>
    </font>
    <font>
      <sz val="14"/>
      <name val="Arial"/>
      <family val="2"/>
    </font>
    <font>
      <sz val="10"/>
      <color theme="3" tint="0.39997558519241921"/>
      <name val="Arial"/>
      <family val="2"/>
    </font>
    <font>
      <sz val="10"/>
      <color theme="0"/>
      <name val="Arial"/>
      <family val="2"/>
    </font>
    <font>
      <sz val="10"/>
      <name val="Verdana"/>
      <family val="2"/>
    </font>
    <font>
      <sz val="8"/>
      <color indexed="81"/>
      <name val="Tahoma"/>
      <family val="2"/>
    </font>
    <font>
      <sz val="10"/>
      <color theme="1" tint="0.499984740745262"/>
      <name val="Arial"/>
      <family val="2"/>
    </font>
    <font>
      <sz val="10"/>
      <color rgb="FFFF0000"/>
      <name val="Arial"/>
      <family val="2"/>
    </font>
    <font>
      <b/>
      <sz val="11"/>
      <color theme="1"/>
      <name val="Calibri"/>
      <family val="2"/>
      <scheme val="minor"/>
    </font>
    <font>
      <sz val="20"/>
      <color indexed="8"/>
      <name val="Calibri"/>
      <family val="2"/>
    </font>
    <font>
      <b/>
      <sz val="10"/>
      <color indexed="8"/>
      <name val="Calibri"/>
      <family val="2"/>
    </font>
    <font>
      <b/>
      <sz val="14"/>
      <color indexed="8"/>
      <name val="Calibri"/>
      <family val="2"/>
    </font>
    <font>
      <b/>
      <sz val="16"/>
      <name val="Arial"/>
      <family val="2"/>
    </font>
    <font>
      <b/>
      <sz val="18"/>
      <name val="Arial"/>
      <family val="2"/>
    </font>
    <font>
      <b/>
      <sz val="10"/>
      <color rgb="FFFF0000"/>
      <name val="Arial"/>
      <family val="2"/>
    </font>
    <font>
      <b/>
      <sz val="8"/>
      <color rgb="FFFF0000"/>
      <name val="Arial"/>
      <family val="2"/>
    </font>
    <font>
      <sz val="8"/>
      <color rgb="FFFF0000"/>
      <name val="Arial"/>
      <family val="2"/>
    </font>
    <font>
      <b/>
      <sz val="10"/>
      <color theme="0"/>
      <name val="Arial"/>
      <family val="2"/>
    </font>
    <font>
      <sz val="10"/>
      <color theme="3"/>
      <name val="Arial"/>
      <family val="2"/>
    </font>
    <font>
      <b/>
      <sz val="10"/>
      <color rgb="FF00B050"/>
      <name val="Arial"/>
      <family val="2"/>
    </font>
    <font>
      <i/>
      <sz val="10"/>
      <name val="Arial"/>
      <family val="2"/>
    </font>
    <font>
      <sz val="10"/>
      <name val="Arial"/>
      <family val="2"/>
    </font>
    <font>
      <b/>
      <sz val="10"/>
      <color theme="1"/>
      <name val="Arial"/>
      <family val="2"/>
    </font>
    <font>
      <sz val="10"/>
      <color theme="1"/>
      <name val="Arial"/>
      <family val="2"/>
    </font>
    <font>
      <b/>
      <i/>
      <sz val="10"/>
      <name val="Arial"/>
      <family val="2"/>
    </font>
    <font>
      <sz val="10"/>
      <color theme="4" tint="0.59999389629810485"/>
      <name val="Arial"/>
      <family val="2"/>
    </font>
    <font>
      <sz val="10"/>
      <name val="Arial"/>
      <family val="2"/>
    </font>
    <font>
      <b/>
      <sz val="10"/>
      <name val="Verdana"/>
      <family val="2"/>
    </font>
    <font>
      <b/>
      <sz val="12"/>
      <name val="Calibri"/>
      <family val="2"/>
      <scheme val="minor"/>
    </font>
    <font>
      <sz val="12"/>
      <name val="Calibri"/>
      <family val="2"/>
      <scheme val="minor"/>
    </font>
    <font>
      <b/>
      <sz val="11"/>
      <color theme="0"/>
      <name val="Calibri"/>
      <family val="2"/>
    </font>
    <font>
      <b/>
      <sz val="16"/>
      <color theme="0"/>
      <name val="Calibri"/>
      <family val="2"/>
      <scheme val="minor"/>
    </font>
    <font>
      <sz val="8"/>
      <name val="Arial"/>
      <family val="2"/>
    </font>
    <font>
      <b/>
      <sz val="11"/>
      <color rgb="FFFFFFFF"/>
      <name val="Calibri"/>
      <family val="2"/>
    </font>
    <font>
      <strike/>
      <sz val="10"/>
      <name val="Arial"/>
      <family val="2"/>
    </font>
    <font>
      <sz val="9"/>
      <color theme="1"/>
      <name val="Arial"/>
      <family val="2"/>
    </font>
    <font>
      <i/>
      <sz val="9"/>
      <name val="Arial"/>
      <family val="2"/>
    </font>
    <font>
      <u/>
      <sz val="10"/>
      <color rgb="FFFF0000"/>
      <name val="Arial"/>
      <family val="2"/>
    </font>
  </fonts>
  <fills count="20">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theme="6"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44"/>
        <bgColor indexed="64"/>
      </patternFill>
    </fill>
    <fill>
      <patternFill patternType="solid">
        <fgColor theme="4"/>
        <bgColor theme="4"/>
      </patternFill>
    </fill>
    <fill>
      <patternFill patternType="solid">
        <fgColor theme="4" tint="-0.249977111117893"/>
        <bgColor indexed="64"/>
      </patternFill>
    </fill>
    <fill>
      <patternFill patternType="solid">
        <fgColor rgb="FF4F81BD"/>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rgb="FFB0B7BB"/>
      </left>
      <right style="thin">
        <color rgb="FFB0B7BB"/>
      </right>
      <top style="thin">
        <color rgb="FFB0B7BB"/>
      </top>
      <bottom style="thin">
        <color rgb="FFB0B7BB"/>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18">
    <xf numFmtId="0" fontId="0" fillId="0" borderId="0"/>
    <xf numFmtId="0" fontId="10" fillId="0" borderId="0"/>
    <xf numFmtId="0" fontId="4" fillId="0" borderId="0"/>
    <xf numFmtId="164" fontId="4" fillId="0" borderId="0" applyFont="0" applyFill="0" applyBorder="0" applyAlignment="0" applyProtection="0"/>
    <xf numFmtId="164" fontId="43" fillId="0" borderId="0" applyFont="0" applyFill="0" applyBorder="0" applyAlignment="0" applyProtection="0"/>
    <xf numFmtId="0" fontId="3" fillId="0" borderId="0"/>
    <xf numFmtId="164" fontId="3" fillId="0" borderId="0" applyFont="0" applyFill="0" applyBorder="0" applyAlignment="0" applyProtection="0"/>
    <xf numFmtId="9" fontId="48" fillId="0" borderId="0" applyFont="0" applyFill="0" applyBorder="0" applyAlignment="0" applyProtection="0"/>
    <xf numFmtId="0" fontId="2" fillId="0" borderId="0"/>
    <xf numFmtId="164" fontId="2" fillId="0" borderId="0" applyFont="0" applyFill="0" applyBorder="0" applyAlignment="0" applyProtection="0"/>
    <xf numFmtId="0" fontId="6" fillId="0" borderId="0"/>
    <xf numFmtId="164" fontId="2" fillId="0" borderId="0" applyFont="0" applyFill="0" applyBorder="0" applyAlignment="0" applyProtection="0"/>
    <xf numFmtId="0" fontId="6"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cellStyleXfs>
  <cellXfs count="527">
    <xf numFmtId="0" fontId="0" fillId="0" borderId="0" xfId="0"/>
    <xf numFmtId="0" fontId="5" fillId="0" borderId="0" xfId="0" applyFont="1"/>
    <xf numFmtId="0" fontId="0" fillId="0" borderId="0" xfId="0" applyBorder="1"/>
    <xf numFmtId="0" fontId="0" fillId="0" borderId="1" xfId="0" applyBorder="1"/>
    <xf numFmtId="0" fontId="6" fillId="0" borderId="2" xfId="0" applyFont="1" applyBorder="1"/>
    <xf numFmtId="0" fontId="5" fillId="0" borderId="3" xfId="0" applyFont="1" applyBorder="1"/>
    <xf numFmtId="0" fontId="5" fillId="0" borderId="1" xfId="0" applyFont="1" applyBorder="1"/>
    <xf numFmtId="3" fontId="0" fillId="0" borderId="0" xfId="0" applyNumberFormat="1" applyBorder="1"/>
    <xf numFmtId="0" fontId="0" fillId="0" borderId="4" xfId="0" applyFill="1" applyBorder="1"/>
    <xf numFmtId="3" fontId="0" fillId="0" borderId="0" xfId="0" applyNumberFormat="1" applyFill="1" applyBorder="1"/>
    <xf numFmtId="3" fontId="0" fillId="0" borderId="1" xfId="0" applyNumberFormat="1" applyBorder="1"/>
    <xf numFmtId="3" fontId="6" fillId="0" borderId="0" xfId="0" applyNumberFormat="1" applyFont="1" applyFill="1" applyBorder="1"/>
    <xf numFmtId="0" fontId="0" fillId="0" borderId="3" xfId="0" applyBorder="1"/>
    <xf numFmtId="0" fontId="0" fillId="0" borderId="5" xfId="0" applyBorder="1"/>
    <xf numFmtId="0" fontId="6" fillId="0" borderId="6" xfId="0" applyFont="1" applyBorder="1"/>
    <xf numFmtId="0" fontId="5" fillId="0" borderId="7" xfId="0" applyFont="1" applyBorder="1"/>
    <xf numFmtId="0" fontId="5" fillId="0" borderId="7" xfId="0" applyFont="1" applyBorder="1" applyAlignment="1">
      <alignment horizontal="center"/>
    </xf>
    <xf numFmtId="0" fontId="5" fillId="0" borderId="7" xfId="0" applyFont="1" applyBorder="1" applyAlignment="1">
      <alignment horizontal="center" wrapText="1"/>
    </xf>
    <xf numFmtId="0" fontId="0" fillId="0" borderId="6"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5" fillId="0" borderId="3" xfId="0" applyFont="1" applyBorder="1" applyAlignment="1">
      <alignment horizontal="left"/>
    </xf>
    <xf numFmtId="0" fontId="5" fillId="0" borderId="13" xfId="0" applyFont="1" applyBorder="1"/>
    <xf numFmtId="0" fontId="5" fillId="0" borderId="4" xfId="0" applyFont="1" applyBorder="1"/>
    <xf numFmtId="0" fontId="0" fillId="0" borderId="0" xfId="0" applyProtection="1">
      <protection locked="0"/>
    </xf>
    <xf numFmtId="0" fontId="7" fillId="0" borderId="0" xfId="0" applyFont="1" applyProtection="1">
      <protection locked="0"/>
    </xf>
    <xf numFmtId="0" fontId="6" fillId="0" borderId="1" xfId="0" applyFont="1" applyFill="1" applyBorder="1" applyProtection="1">
      <protection locked="0"/>
    </xf>
    <xf numFmtId="0" fontId="0" fillId="0" borderId="0" xfId="0" applyBorder="1" applyProtection="1">
      <protection locked="0"/>
    </xf>
    <xf numFmtId="0" fontId="6" fillId="0" borderId="14" xfId="0" applyFont="1" applyBorder="1" applyProtection="1">
      <protection locked="0"/>
    </xf>
    <xf numFmtId="0" fontId="0" fillId="0" borderId="15" xfId="0" applyBorder="1" applyProtection="1">
      <protection locked="0"/>
    </xf>
    <xf numFmtId="0" fontId="6" fillId="0" borderId="15" xfId="0" applyFont="1" applyBorder="1" applyProtection="1">
      <protection locked="0"/>
    </xf>
    <xf numFmtId="0" fontId="0" fillId="0" borderId="16" xfId="0" applyBorder="1" applyProtection="1">
      <protection locked="0"/>
    </xf>
    <xf numFmtId="0" fontId="0" fillId="2" borderId="15" xfId="0" applyFill="1" applyBorder="1" applyProtection="1">
      <protection locked="0"/>
    </xf>
    <xf numFmtId="0" fontId="6" fillId="0" borderId="3" xfId="0" applyFont="1" applyFill="1" applyBorder="1" applyProtection="1">
      <protection locked="0"/>
    </xf>
    <xf numFmtId="17" fontId="0" fillId="0" borderId="17" xfId="0" applyNumberFormat="1" applyBorder="1" applyProtection="1">
      <protection locked="0"/>
    </xf>
    <xf numFmtId="2" fontId="0" fillId="0" borderId="18" xfId="0" applyNumberFormat="1" applyBorder="1" applyProtection="1">
      <protection locked="0"/>
    </xf>
    <xf numFmtId="0" fontId="0" fillId="0" borderId="18" xfId="0" applyBorder="1" applyProtection="1">
      <protection locked="0"/>
    </xf>
    <xf numFmtId="0" fontId="6" fillId="0" borderId="18" xfId="0" applyFont="1" applyBorder="1" applyProtection="1">
      <protection locked="0"/>
    </xf>
    <xf numFmtId="0" fontId="6" fillId="0" borderId="19" xfId="0" applyFont="1" applyBorder="1" applyProtection="1">
      <protection locked="0"/>
    </xf>
    <xf numFmtId="17" fontId="0" fillId="0" borderId="20" xfId="0" applyNumberFormat="1" applyBorder="1" applyProtection="1">
      <protection locked="0"/>
    </xf>
    <xf numFmtId="2" fontId="0" fillId="0" borderId="0" xfId="0" applyNumberFormat="1"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23" xfId="0" applyBorder="1" applyProtection="1">
      <protection locked="0"/>
    </xf>
    <xf numFmtId="11" fontId="6" fillId="0" borderId="1" xfId="0" applyNumberFormat="1" applyFont="1" applyFill="1" applyBorder="1" applyProtection="1">
      <protection locked="0"/>
    </xf>
    <xf numFmtId="0" fontId="6" fillId="0" borderId="20" xfId="0" applyFont="1" applyBorder="1" applyProtection="1">
      <protection locked="0"/>
    </xf>
    <xf numFmtId="14" fontId="0" fillId="0" borderId="0" xfId="0" applyNumberFormat="1" applyBorder="1" applyProtection="1">
      <protection locked="0"/>
    </xf>
    <xf numFmtId="1" fontId="0" fillId="0" borderId="0" xfId="0" applyNumberFormat="1" applyBorder="1" applyProtection="1">
      <protection locked="0"/>
    </xf>
    <xf numFmtId="2" fontId="0" fillId="3" borderId="0" xfId="0" applyNumberFormat="1" applyFill="1" applyBorder="1" applyProtection="1">
      <protection locked="0"/>
    </xf>
    <xf numFmtId="0" fontId="0" fillId="2" borderId="21" xfId="0" applyFill="1" applyBorder="1" applyProtection="1">
      <protection locked="0"/>
    </xf>
    <xf numFmtId="0" fontId="0" fillId="0" borderId="14" xfId="0" applyBorder="1" applyProtection="1">
      <protection locked="0"/>
    </xf>
    <xf numFmtId="0" fontId="0" fillId="0" borderId="24" xfId="0" applyBorder="1" applyProtection="1">
      <protection locked="0"/>
    </xf>
    <xf numFmtId="0" fontId="0" fillId="0" borderId="0" xfId="0" applyFill="1" applyProtection="1">
      <protection locked="0"/>
    </xf>
    <xf numFmtId="0" fontId="0" fillId="0" borderId="20" xfId="0" applyBorder="1" applyProtection="1">
      <protection locked="0"/>
    </xf>
    <xf numFmtId="0" fontId="0" fillId="0" borderId="25" xfId="0" applyBorder="1" applyProtection="1">
      <protection locked="0"/>
    </xf>
    <xf numFmtId="0" fontId="0" fillId="0" borderId="0" xfId="0" applyBorder="1" applyAlignment="1" applyProtection="1">
      <alignment wrapText="1"/>
      <protection locked="0"/>
    </xf>
    <xf numFmtId="14" fontId="6" fillId="0" borderId="0" xfId="0" applyNumberFormat="1" applyFont="1" applyBorder="1" applyProtection="1">
      <protection locked="0"/>
    </xf>
    <xf numFmtId="0" fontId="0" fillId="0" borderId="0" xfId="0" applyFill="1" applyBorder="1" applyProtection="1">
      <protection locked="0"/>
    </xf>
    <xf numFmtId="1" fontId="0" fillId="0" borderId="0" xfId="0" applyNumberFormat="1" applyProtection="1">
      <protection locked="0"/>
    </xf>
    <xf numFmtId="0" fontId="9" fillId="0" borderId="0" xfId="0" applyFont="1" applyFill="1" applyBorder="1" applyAlignment="1" applyProtection="1">
      <alignment horizontal="left"/>
      <protection locked="0"/>
    </xf>
    <xf numFmtId="17" fontId="6" fillId="0" borderId="14" xfId="0" applyNumberFormat="1" applyFont="1" applyBorder="1" applyProtection="1">
      <protection locked="0"/>
    </xf>
    <xf numFmtId="2" fontId="0" fillId="0" borderId="15" xfId="0" applyNumberFormat="1" applyBorder="1" applyProtection="1">
      <protection locked="0"/>
    </xf>
    <xf numFmtId="0" fontId="6" fillId="0" borderId="16" xfId="0" applyFont="1" applyBorder="1" applyProtection="1">
      <protection locked="0"/>
    </xf>
    <xf numFmtId="0" fontId="0" fillId="0" borderId="26" xfId="0" applyBorder="1" applyProtection="1">
      <protection locked="0"/>
    </xf>
    <xf numFmtId="0" fontId="0" fillId="0" borderId="19" xfId="0" applyBorder="1" applyProtection="1">
      <protection locked="0"/>
    </xf>
    <xf numFmtId="49" fontId="0" fillId="5" borderId="0" xfId="0" applyNumberFormat="1" applyFill="1" applyBorder="1" applyAlignment="1" applyProtection="1">
      <alignment wrapText="1"/>
      <protection locked="0"/>
    </xf>
    <xf numFmtId="0" fontId="9" fillId="0" borderId="0" xfId="0" applyFont="1" applyFill="1" applyBorder="1" applyProtection="1">
      <protection locked="0"/>
    </xf>
    <xf numFmtId="0" fontId="5" fillId="0" borderId="0" xfId="0" applyFont="1" applyFill="1" applyProtection="1">
      <protection locked="0"/>
    </xf>
    <xf numFmtId="49" fontId="0" fillId="0" borderId="6" xfId="0" applyNumberFormat="1" applyFill="1" applyBorder="1" applyAlignment="1" applyProtection="1">
      <protection locked="0"/>
    </xf>
    <xf numFmtId="49" fontId="0" fillId="0" borderId="1" xfId="0" applyNumberFormat="1" applyFill="1" applyBorder="1" applyAlignment="1" applyProtection="1">
      <protection locked="0"/>
    </xf>
    <xf numFmtId="0" fontId="0" fillId="0" borderId="1" xfId="0" applyFill="1" applyBorder="1" applyProtection="1">
      <protection locked="0"/>
    </xf>
    <xf numFmtId="0" fontId="0" fillId="0" borderId="4" xfId="0" applyFill="1" applyBorder="1" applyProtection="1">
      <protection locked="0"/>
    </xf>
    <xf numFmtId="0" fontId="6" fillId="0" borderId="17" xfId="0" applyFont="1" applyBorder="1" applyProtection="1">
      <protection locked="0"/>
    </xf>
    <xf numFmtId="1" fontId="0" fillId="0" borderId="18" xfId="0" applyNumberFormat="1" applyBorder="1" applyProtection="1">
      <protection locked="0"/>
    </xf>
    <xf numFmtId="166" fontId="6" fillId="0" borderId="1" xfId="0" applyNumberFormat="1" applyFont="1" applyFill="1" applyBorder="1" applyProtection="1"/>
    <xf numFmtId="0" fontId="5" fillId="0" borderId="7" xfId="0" applyFont="1" applyBorder="1" applyProtection="1">
      <protection locked="0"/>
    </xf>
    <xf numFmtId="0" fontId="0" fillId="0" borderId="7" xfId="0" applyFill="1" applyBorder="1" applyProtection="1"/>
    <xf numFmtId="3" fontId="0" fillId="0" borderId="7" xfId="0" applyNumberFormat="1" applyFill="1" applyBorder="1" applyProtection="1"/>
    <xf numFmtId="0" fontId="0" fillId="0" borderId="1" xfId="0" applyBorder="1" applyProtection="1"/>
    <xf numFmtId="3" fontId="0" fillId="0" borderId="1" xfId="0" applyNumberFormat="1" applyBorder="1" applyProtection="1"/>
    <xf numFmtId="3" fontId="0" fillId="0" borderId="7" xfId="0" applyNumberFormat="1" applyBorder="1" applyProtection="1"/>
    <xf numFmtId="0" fontId="5" fillId="0" borderId="0" xfId="0" applyFont="1" applyProtection="1">
      <protection locked="0"/>
    </xf>
    <xf numFmtId="0" fontId="6" fillId="0" borderId="0" xfId="0" applyFont="1" applyAlignment="1">
      <alignment wrapText="1"/>
    </xf>
    <xf numFmtId="0" fontId="14" fillId="0" borderId="0" xfId="0" applyFont="1" applyAlignment="1">
      <alignment wrapText="1"/>
    </xf>
    <xf numFmtId="0" fontId="9" fillId="0" borderId="1" xfId="0" applyFont="1" applyFill="1" applyBorder="1" applyProtection="1"/>
    <xf numFmtId="0" fontId="6" fillId="0" borderId="0" xfId="0" applyFont="1" applyProtection="1"/>
    <xf numFmtId="0" fontId="9" fillId="0" borderId="1" xfId="0" applyFont="1" applyFill="1" applyBorder="1" applyAlignment="1" applyProtection="1"/>
    <xf numFmtId="0" fontId="9" fillId="0" borderId="1" xfId="0" applyFont="1" applyFill="1" applyBorder="1" applyAlignment="1" applyProtection="1">
      <alignment horizontal="left"/>
    </xf>
    <xf numFmtId="0" fontId="6" fillId="0" borderId="0" xfId="0" applyFont="1" applyFill="1" applyProtection="1">
      <protection locked="0"/>
    </xf>
    <xf numFmtId="0" fontId="15" fillId="0" borderId="0" xfId="0" applyFont="1" applyAlignment="1">
      <alignment wrapText="1"/>
    </xf>
    <xf numFmtId="0" fontId="17" fillId="0" borderId="0" xfId="0" applyFont="1"/>
    <xf numFmtId="0" fontId="18" fillId="0" borderId="0" xfId="0" applyFont="1"/>
    <xf numFmtId="0" fontId="6" fillId="0" borderId="0" xfId="0" applyFont="1"/>
    <xf numFmtId="0" fontId="6" fillId="0" borderId="1" xfId="0" applyFont="1" applyFill="1" applyBorder="1" applyAlignment="1" applyProtection="1">
      <alignment horizontal="right"/>
    </xf>
    <xf numFmtId="0" fontId="6" fillId="0" borderId="1" xfId="0" applyFont="1" applyBorder="1" applyProtection="1"/>
    <xf numFmtId="0" fontId="6" fillId="0" borderId="1" xfId="0" applyFont="1" applyBorder="1" applyAlignment="1" applyProtection="1">
      <alignment wrapText="1"/>
    </xf>
    <xf numFmtId="14" fontId="6" fillId="6" borderId="1" xfId="0" applyNumberFormat="1" applyFont="1" applyFill="1" applyBorder="1" applyProtection="1">
      <protection locked="0"/>
    </xf>
    <xf numFmtId="49" fontId="10" fillId="7" borderId="1" xfId="1" applyNumberFormat="1" applyFill="1" applyBorder="1" applyProtection="1">
      <protection locked="0"/>
    </xf>
    <xf numFmtId="0" fontId="0" fillId="7" borderId="1" xfId="0" applyFill="1" applyBorder="1" applyProtection="1">
      <protection locked="0"/>
    </xf>
    <xf numFmtId="3" fontId="0" fillId="7" borderId="1" xfId="0" applyNumberFormat="1" applyFill="1" applyBorder="1" applyProtection="1">
      <protection locked="0"/>
    </xf>
    <xf numFmtId="0" fontId="6" fillId="7" borderId="1" xfId="0" applyFont="1" applyFill="1" applyBorder="1" applyProtection="1">
      <protection locked="0"/>
    </xf>
    <xf numFmtId="49" fontId="20" fillId="7" borderId="1" xfId="0" applyNumberFormat="1" applyFont="1" applyFill="1" applyBorder="1" applyProtection="1">
      <protection locked="0"/>
    </xf>
    <xf numFmtId="0" fontId="0" fillId="7" borderId="7" xfId="0" quotePrefix="1" applyFill="1" applyBorder="1" applyProtection="1">
      <protection locked="0"/>
    </xf>
    <xf numFmtId="0" fontId="0" fillId="7" borderId="7" xfId="0" applyFill="1" applyBorder="1" applyProtection="1">
      <protection locked="0"/>
    </xf>
    <xf numFmtId="0" fontId="0" fillId="7" borderId="3" xfId="0" applyFill="1" applyBorder="1" applyProtection="1">
      <protection locked="0"/>
    </xf>
    <xf numFmtId="0" fontId="0" fillId="7" borderId="27" xfId="0" applyFill="1" applyBorder="1" applyProtection="1">
      <protection locked="0"/>
    </xf>
    <xf numFmtId="0" fontId="0" fillId="7" borderId="4" xfId="0" applyFill="1" applyBorder="1" applyProtection="1">
      <protection locked="0"/>
    </xf>
    <xf numFmtId="0" fontId="6" fillId="7" borderId="4" xfId="0" applyFont="1" applyFill="1" applyBorder="1" applyProtection="1">
      <protection locked="0"/>
    </xf>
    <xf numFmtId="165" fontId="0" fillId="7" borderId="8" xfId="0" applyNumberFormat="1" applyFill="1" applyBorder="1" applyProtection="1">
      <protection locked="0"/>
    </xf>
    <xf numFmtId="14" fontId="6" fillId="7" borderId="1" xfId="0" applyNumberFormat="1" applyFont="1" applyFill="1" applyBorder="1" applyAlignment="1" applyProtection="1">
      <alignment wrapText="1"/>
      <protection locked="0"/>
    </xf>
    <xf numFmtId="0" fontId="13" fillId="0" borderId="0" xfId="0" applyFont="1"/>
    <xf numFmtId="0" fontId="7" fillId="0" borderId="0" xfId="0" applyFont="1"/>
    <xf numFmtId="0" fontId="6" fillId="0" borderId="22" xfId="0" applyFont="1" applyBorder="1"/>
    <xf numFmtId="0" fontId="0" fillId="0" borderId="29" xfId="0" applyBorder="1"/>
    <xf numFmtId="0" fontId="0" fillId="0" borderId="30" xfId="0" applyBorder="1"/>
    <xf numFmtId="0" fontId="0" fillId="0" borderId="24" xfId="0" applyBorder="1" applyAlignment="1">
      <alignment horizontal="center"/>
    </xf>
    <xf numFmtId="0" fontId="0" fillId="0" borderId="26" xfId="0" applyBorder="1" applyAlignment="1">
      <alignment horizontal="center"/>
    </xf>
    <xf numFmtId="0" fontId="0" fillId="0" borderId="22" xfId="0" applyBorder="1"/>
    <xf numFmtId="0" fontId="0" fillId="0" borderId="0" xfId="0" applyAlignment="1">
      <alignment horizontal="center"/>
    </xf>
    <xf numFmtId="0" fontId="0" fillId="0" borderId="18" xfId="0" applyBorder="1"/>
    <xf numFmtId="0" fontId="0" fillId="0" borderId="0" xfId="0" applyFill="1" applyBorder="1"/>
    <xf numFmtId="0" fontId="0" fillId="0" borderId="0" xfId="0" applyFill="1" applyBorder="1" applyAlignment="1">
      <alignment horizontal="center"/>
    </xf>
    <xf numFmtId="0" fontId="24" fillId="0" borderId="0" xfId="0" applyFont="1" applyBorder="1"/>
    <xf numFmtId="0" fontId="5" fillId="0" borderId="3" xfId="0" applyFont="1" applyBorder="1" applyAlignment="1">
      <alignment wrapText="1"/>
    </xf>
    <xf numFmtId="0" fontId="0" fillId="0" borderId="0" xfId="0" applyBorder="1" applyAlignment="1">
      <alignment horizontal="center"/>
    </xf>
    <xf numFmtId="0" fontId="6" fillId="0" borderId="31" xfId="0" applyFont="1" applyBorder="1"/>
    <xf numFmtId="0" fontId="0" fillId="0" borderId="32" xfId="0" applyBorder="1"/>
    <xf numFmtId="3" fontId="0" fillId="0" borderId="0" xfId="0" applyNumberFormat="1" applyFill="1" applyBorder="1" applyAlignment="1">
      <alignment horizontal="center"/>
    </xf>
    <xf numFmtId="0" fontId="0" fillId="0" borderId="20" xfId="0" applyBorder="1"/>
    <xf numFmtId="0" fontId="6" fillId="0" borderId="0" xfId="0" applyFont="1" applyBorder="1" applyProtection="1">
      <protection locked="0"/>
    </xf>
    <xf numFmtId="0" fontId="0" fillId="2" borderId="0" xfId="0" applyFill="1" applyBorder="1" applyProtection="1">
      <protection locked="0"/>
    </xf>
    <xf numFmtId="0" fontId="0" fillId="0" borderId="2" xfId="0" applyBorder="1" applyProtection="1">
      <protection locked="0"/>
    </xf>
    <xf numFmtId="0" fontId="25" fillId="0" borderId="0" xfId="0" applyFont="1" applyProtection="1">
      <protection locked="0"/>
    </xf>
    <xf numFmtId="0" fontId="0" fillId="0" borderId="1" xfId="0" applyBorder="1" applyAlignment="1" applyProtection="1">
      <alignment wrapText="1"/>
    </xf>
    <xf numFmtId="2" fontId="0" fillId="0" borderId="3" xfId="0" applyNumberFormat="1" applyFill="1" applyBorder="1" applyProtection="1"/>
    <xf numFmtId="3" fontId="0" fillId="7" borderId="1" xfId="0" applyNumberFormat="1" applyFill="1" applyBorder="1" applyProtection="1"/>
    <xf numFmtId="0" fontId="25" fillId="0" borderId="0" xfId="0" applyFont="1"/>
    <xf numFmtId="0" fontId="6" fillId="0" borderId="0" xfId="0" applyFont="1" applyBorder="1"/>
    <xf numFmtId="3" fontId="0" fillId="0" borderId="0" xfId="0" applyNumberFormat="1" applyBorder="1" applyAlignment="1" applyProtection="1">
      <alignment horizontal="center"/>
      <protection locked="0"/>
    </xf>
    <xf numFmtId="3" fontId="0" fillId="0" borderId="21" xfId="0" applyNumberFormat="1" applyBorder="1" applyAlignment="1" applyProtection="1">
      <alignment horizontal="center"/>
      <protection locked="0"/>
    </xf>
    <xf numFmtId="0" fontId="0" fillId="0" borderId="36" xfId="0" applyBorder="1" applyProtection="1">
      <protection locked="0"/>
    </xf>
    <xf numFmtId="0" fontId="0" fillId="0" borderId="15" xfId="0" applyBorder="1"/>
    <xf numFmtId="0" fontId="6" fillId="0" borderId="33" xfId="0" applyFont="1" applyBorder="1"/>
    <xf numFmtId="0" fontId="6" fillId="0" borderId="35" xfId="0" applyFont="1" applyBorder="1"/>
    <xf numFmtId="0" fontId="0" fillId="0" borderId="33" xfId="0" applyBorder="1"/>
    <xf numFmtId="0" fontId="6" fillId="0" borderId="24" xfId="0" applyFont="1" applyBorder="1"/>
    <xf numFmtId="0" fontId="0" fillId="0" borderId="1" xfId="0" applyFill="1" applyBorder="1"/>
    <xf numFmtId="0" fontId="6" fillId="7" borderId="40" xfId="0" applyFont="1" applyFill="1" applyBorder="1" applyAlignment="1" applyProtection="1">
      <alignment horizontal="center"/>
      <protection locked="0"/>
    </xf>
    <xf numFmtId="0" fontId="6" fillId="7" borderId="41" xfId="0" applyFont="1" applyFill="1" applyBorder="1" applyAlignment="1" applyProtection="1">
      <alignment horizontal="center"/>
      <protection locked="0"/>
    </xf>
    <xf numFmtId="0" fontId="6" fillId="0" borderId="27" xfId="0" applyFont="1" applyBorder="1" applyProtection="1">
      <protection locked="0"/>
    </xf>
    <xf numFmtId="0" fontId="5" fillId="0" borderId="1" xfId="1" applyFont="1" applyFill="1" applyBorder="1" applyAlignment="1">
      <alignment horizontal="center" vertical="center" wrapText="1"/>
    </xf>
    <xf numFmtId="0" fontId="5" fillId="0" borderId="0" xfId="0" applyFont="1" applyFill="1" applyBorder="1" applyProtection="1">
      <protection locked="0"/>
    </xf>
    <xf numFmtId="0" fontId="9" fillId="9" borderId="1" xfId="0" applyFont="1" applyFill="1" applyBorder="1" applyProtection="1">
      <protection locked="0"/>
    </xf>
    <xf numFmtId="0" fontId="12" fillId="9" borderId="1" xfId="0" quotePrefix="1" applyFont="1" applyFill="1" applyBorder="1" applyAlignment="1" applyProtection="1">
      <alignment horizontal="center"/>
    </xf>
    <xf numFmtId="0" fontId="5" fillId="9" borderId="3" xfId="0" applyFont="1" applyFill="1" applyBorder="1"/>
    <xf numFmtId="0" fontId="5" fillId="9" borderId="3" xfId="0" applyFont="1" applyFill="1" applyBorder="1" applyAlignment="1">
      <alignment horizontal="center" wrapText="1"/>
    </xf>
    <xf numFmtId="0" fontId="5" fillId="9" borderId="8" xfId="0" applyFont="1" applyFill="1" applyBorder="1" applyAlignment="1">
      <alignment horizontal="center" wrapText="1"/>
    </xf>
    <xf numFmtId="0" fontId="5" fillId="9" borderId="1" xfId="0" applyFont="1" applyFill="1" applyBorder="1" applyAlignment="1">
      <alignment horizontal="center" wrapText="1"/>
    </xf>
    <xf numFmtId="0" fontId="5" fillId="9" borderId="1" xfId="0" applyFont="1" applyFill="1" applyBorder="1"/>
    <xf numFmtId="0" fontId="26" fillId="7" borderId="1" xfId="0" applyFont="1" applyFill="1" applyBorder="1"/>
    <xf numFmtId="0" fontId="0" fillId="7" borderId="1" xfId="0" applyFill="1" applyBorder="1"/>
    <xf numFmtId="0" fontId="5" fillId="10" borderId="4" xfId="0" applyFont="1" applyFill="1" applyBorder="1"/>
    <xf numFmtId="3" fontId="6" fillId="10" borderId="23" xfId="0" applyNumberFormat="1" applyFont="1" applyFill="1" applyBorder="1" applyProtection="1">
      <protection locked="0"/>
    </xf>
    <xf numFmtId="0" fontId="5" fillId="10" borderId="1" xfId="0" applyFont="1" applyFill="1" applyBorder="1"/>
    <xf numFmtId="3" fontId="0" fillId="7" borderId="1" xfId="0" applyNumberFormat="1" applyFill="1" applyBorder="1"/>
    <xf numFmtId="3" fontId="0" fillId="7" borderId="10" xfId="0" applyNumberFormat="1" applyFill="1" applyBorder="1"/>
    <xf numFmtId="3" fontId="5" fillId="10" borderId="1" xfId="0" applyNumberFormat="1" applyFont="1" applyFill="1" applyBorder="1"/>
    <xf numFmtId="0" fontId="6" fillId="9" borderId="1" xfId="0" applyFont="1" applyFill="1" applyBorder="1" applyAlignment="1"/>
    <xf numFmtId="0" fontId="6" fillId="9" borderId="1" xfId="0" applyFont="1" applyFill="1" applyBorder="1"/>
    <xf numFmtId="3" fontId="0" fillId="10" borderId="23" xfId="0" applyNumberFormat="1" applyFill="1" applyBorder="1" applyAlignment="1" applyProtection="1">
      <alignment horizontal="center"/>
    </xf>
    <xf numFmtId="0" fontId="6" fillId="0" borderId="1" xfId="0" applyFont="1" applyBorder="1"/>
    <xf numFmtId="0" fontId="6" fillId="0" borderId="1" xfId="0" quotePrefix="1" applyFont="1" applyBorder="1"/>
    <xf numFmtId="3"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center"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6" fillId="0" borderId="1" xfId="0" applyFont="1" applyFill="1" applyBorder="1"/>
    <xf numFmtId="167" fontId="5" fillId="10" borderId="1" xfId="0" applyNumberFormat="1" applyFont="1" applyFill="1" applyBorder="1" applyAlignment="1">
      <alignment horizontal="center" vertical="center"/>
    </xf>
    <xf numFmtId="0" fontId="5" fillId="10" borderId="1" xfId="0" applyFont="1" applyFill="1" applyBorder="1" applyAlignment="1">
      <alignment horizontal="center"/>
    </xf>
    <xf numFmtId="167" fontId="5" fillId="10" borderId="1" xfId="1" applyNumberFormat="1" applyFont="1" applyFill="1" applyBorder="1" applyAlignment="1">
      <alignment horizontal="center" vertical="center" wrapText="1"/>
    </xf>
    <xf numFmtId="0" fontId="5" fillId="10" borderId="1" xfId="1" applyFont="1" applyFill="1" applyBorder="1" applyAlignment="1">
      <alignment horizontal="center" vertical="center" wrapText="1"/>
    </xf>
    <xf numFmtId="168" fontId="5" fillId="10" borderId="1" xfId="1" applyNumberFormat="1" applyFont="1" applyFill="1" applyBorder="1" applyAlignment="1">
      <alignment horizontal="center" vertical="center" wrapText="1"/>
    </xf>
    <xf numFmtId="170" fontId="0" fillId="0" borderId="1" xfId="0" applyNumberFormat="1" applyBorder="1"/>
    <xf numFmtId="4" fontId="0" fillId="9" borderId="1" xfId="0" applyNumberFormat="1" applyFill="1" applyBorder="1"/>
    <xf numFmtId="0" fontId="0" fillId="9" borderId="1" xfId="0" applyFill="1" applyBorder="1"/>
    <xf numFmtId="170" fontId="0" fillId="9" borderId="1" xfId="0" applyNumberFormat="1" applyFill="1" applyBorder="1"/>
    <xf numFmtId="3" fontId="0" fillId="9" borderId="1" xfId="0" applyNumberFormat="1" applyFill="1" applyBorder="1"/>
    <xf numFmtId="0" fontId="28" fillId="0" borderId="1" xfId="0" applyFont="1" applyBorder="1"/>
    <xf numFmtId="4" fontId="0" fillId="11" borderId="1" xfId="0" applyNumberFormat="1" applyFill="1" applyBorder="1"/>
    <xf numFmtId="3" fontId="0" fillId="11" borderId="1" xfId="0" applyNumberFormat="1" applyFill="1" applyBorder="1"/>
    <xf numFmtId="3" fontId="8" fillId="11" borderId="1" xfId="0" applyNumberFormat="1" applyFont="1" applyFill="1" applyBorder="1"/>
    <xf numFmtId="0" fontId="0" fillId="11" borderId="1" xfId="0" applyFill="1" applyBorder="1"/>
    <xf numFmtId="4" fontId="5" fillId="9" borderId="1" xfId="0" applyNumberFormat="1" applyFont="1" applyFill="1" applyBorder="1"/>
    <xf numFmtId="170" fontId="5" fillId="9" borderId="1" xfId="0" applyNumberFormat="1" applyFont="1" applyFill="1" applyBorder="1"/>
    <xf numFmtId="3" fontId="5" fillId="9" borderId="1" xfId="0" applyNumberFormat="1" applyFont="1" applyFill="1" applyBorder="1"/>
    <xf numFmtId="3" fontId="0" fillId="9" borderId="23" xfId="0" applyNumberFormat="1" applyFill="1" applyBorder="1" applyProtection="1">
      <protection locked="0"/>
    </xf>
    <xf numFmtId="0" fontId="22" fillId="0" borderId="0" xfId="0" applyFont="1" applyFill="1" applyBorder="1"/>
    <xf numFmtId="0" fontId="23" fillId="0" borderId="0" xfId="0" applyFont="1" applyFill="1" applyBorder="1"/>
    <xf numFmtId="0" fontId="23" fillId="0" borderId="0" xfId="0" applyFont="1" applyFill="1" applyBorder="1" applyAlignment="1">
      <alignment horizontal="center"/>
    </xf>
    <xf numFmtId="3" fontId="0" fillId="0" borderId="0" xfId="0" applyNumberFormat="1"/>
    <xf numFmtId="0" fontId="29" fillId="0" borderId="0" xfId="0" applyFont="1"/>
    <xf numFmtId="0" fontId="29" fillId="0" borderId="0" xfId="0" applyFont="1" applyProtection="1">
      <protection locked="0"/>
    </xf>
    <xf numFmtId="0" fontId="5" fillId="0" borderId="0" xfId="0" applyFont="1" applyFill="1" applyBorder="1"/>
    <xf numFmtId="0" fontId="0" fillId="0" borderId="0" xfId="0" applyFill="1"/>
    <xf numFmtId="0" fontId="34" fillId="0" borderId="0" xfId="0" applyFont="1"/>
    <xf numFmtId="0" fontId="6" fillId="0" borderId="13" xfId="0" applyFont="1" applyBorder="1"/>
    <xf numFmtId="3" fontId="5" fillId="0" borderId="0" xfId="0" applyNumberFormat="1" applyFont="1" applyBorder="1" applyAlignment="1">
      <alignment horizontal="center" wrapText="1"/>
    </xf>
    <xf numFmtId="3" fontId="5" fillId="0" borderId="0" xfId="0" applyNumberFormat="1" applyFont="1" applyBorder="1" applyAlignment="1">
      <alignment horizontal="center" vertical="center"/>
    </xf>
    <xf numFmtId="3" fontId="5" fillId="10" borderId="1" xfId="1" applyNumberFormat="1" applyFont="1" applyFill="1" applyBorder="1" applyAlignment="1">
      <alignment horizontal="center" vertical="center" wrapText="1"/>
    </xf>
    <xf numFmtId="3" fontId="5" fillId="0" borderId="0" xfId="0" applyNumberFormat="1" applyFont="1" applyFill="1" applyBorder="1"/>
    <xf numFmtId="0" fontId="7" fillId="0" borderId="0" xfId="0" applyFont="1" applyFill="1" applyBorder="1"/>
    <xf numFmtId="0" fontId="5" fillId="0" borderId="1" xfId="0" applyFont="1" applyFill="1" applyBorder="1"/>
    <xf numFmtId="3" fontId="5" fillId="11" borderId="1" xfId="0" applyNumberFormat="1" applyFont="1" applyFill="1" applyBorder="1"/>
    <xf numFmtId="3" fontId="5" fillId="0" borderId="1" xfId="1" applyNumberFormat="1" applyFont="1" applyFill="1" applyBorder="1" applyAlignment="1">
      <alignment horizontal="center" vertical="center" wrapText="1"/>
    </xf>
    <xf numFmtId="0" fontId="6" fillId="0" borderId="1" xfId="1" applyFont="1" applyFill="1" applyBorder="1"/>
    <xf numFmtId="167" fontId="6" fillId="11" borderId="1" xfId="1" applyNumberFormat="1" applyFont="1" applyFill="1" applyBorder="1" applyAlignment="1">
      <alignment wrapText="1"/>
    </xf>
    <xf numFmtId="0" fontId="6" fillId="11" borderId="1" xfId="1" applyFont="1" applyFill="1" applyBorder="1" applyAlignment="1">
      <alignment wrapText="1"/>
    </xf>
    <xf numFmtId="0" fontId="6" fillId="0" borderId="1" xfId="1" applyFont="1" applyFill="1" applyBorder="1" applyAlignment="1">
      <alignment wrapText="1"/>
    </xf>
    <xf numFmtId="168" fontId="6" fillId="0" borderId="1" xfId="1" applyNumberFormat="1" applyFont="1" applyFill="1" applyBorder="1" applyAlignment="1">
      <alignment wrapText="1"/>
    </xf>
    <xf numFmtId="3" fontId="6" fillId="0" borderId="1" xfId="1" applyNumberFormat="1" applyFont="1" applyFill="1" applyBorder="1" applyAlignment="1">
      <alignment wrapText="1"/>
    </xf>
    <xf numFmtId="0" fontId="6" fillId="0" borderId="7" xfId="0" applyFont="1" applyFill="1" applyBorder="1"/>
    <xf numFmtId="0" fontId="6" fillId="0" borderId="1" xfId="0" applyFont="1" applyFill="1" applyBorder="1" applyAlignment="1"/>
    <xf numFmtId="0" fontId="0" fillId="0" borderId="1" xfId="0" applyBorder="1" applyAlignment="1">
      <alignment wrapText="1"/>
    </xf>
    <xf numFmtId="0" fontId="6" fillId="0" borderId="1" xfId="0" applyFont="1" applyBorder="1" applyAlignment="1">
      <alignment wrapText="1"/>
    </xf>
    <xf numFmtId="0" fontId="22" fillId="0" borderId="0" xfId="0" applyFont="1"/>
    <xf numFmtId="0" fontId="35" fillId="0" borderId="0" xfId="0" applyFont="1"/>
    <xf numFmtId="0" fontId="28" fillId="0" borderId="13" xfId="0" applyFont="1" applyBorder="1"/>
    <xf numFmtId="3" fontId="5" fillId="10" borderId="1" xfId="1" applyNumberFormat="1" applyFont="1" applyFill="1" applyBorder="1" applyAlignment="1">
      <alignment wrapText="1"/>
    </xf>
    <xf numFmtId="0" fontId="28" fillId="0" borderId="1" xfId="0" applyFont="1" applyFill="1" applyBorder="1"/>
    <xf numFmtId="3" fontId="6" fillId="0" borderId="1" xfId="0" applyNumberFormat="1" applyFont="1" applyFill="1" applyBorder="1"/>
    <xf numFmtId="170" fontId="6" fillId="11" borderId="1" xfId="0" applyNumberFormat="1" applyFont="1" applyFill="1" applyBorder="1"/>
    <xf numFmtId="170" fontId="6" fillId="0" borderId="1" xfId="0" applyNumberFormat="1" applyFont="1" applyFill="1" applyBorder="1"/>
    <xf numFmtId="170" fontId="5" fillId="10" borderId="1" xfId="0" applyNumberFormat="1" applyFont="1" applyFill="1" applyBorder="1"/>
    <xf numFmtId="2" fontId="0" fillId="0" borderId="1" xfId="0" applyNumberFormat="1" applyBorder="1"/>
    <xf numFmtId="4" fontId="0" fillId="0" borderId="1" xfId="0" applyNumberFormat="1" applyBorder="1"/>
    <xf numFmtId="0" fontId="5" fillId="11" borderId="1" xfId="0" applyFont="1" applyFill="1" applyBorder="1" applyAlignment="1">
      <alignment horizontal="center"/>
    </xf>
    <xf numFmtId="0" fontId="6" fillId="0" borderId="0" xfId="0" applyFont="1" applyBorder="1" applyAlignment="1">
      <alignment horizontal="left"/>
    </xf>
    <xf numFmtId="3" fontId="29" fillId="0" borderId="0" xfId="0" applyNumberFormat="1" applyFont="1" applyFill="1" applyBorder="1" applyProtection="1"/>
    <xf numFmtId="49" fontId="29" fillId="0" borderId="0" xfId="0" applyNumberFormat="1" applyFont="1" applyBorder="1"/>
    <xf numFmtId="0" fontId="0" fillId="9" borderId="34" xfId="0" applyFont="1" applyFill="1" applyBorder="1" applyAlignment="1" applyProtection="1">
      <alignment horizontal="center"/>
    </xf>
    <xf numFmtId="3" fontId="5" fillId="12" borderId="1" xfId="0" applyNumberFormat="1" applyFont="1" applyFill="1" applyBorder="1"/>
    <xf numFmtId="0" fontId="0" fillId="9" borderId="1" xfId="0" applyFill="1" applyBorder="1" applyProtection="1"/>
    <xf numFmtId="3" fontId="0" fillId="9" borderId="1" xfId="0" applyNumberFormat="1" applyFill="1" applyBorder="1" applyProtection="1"/>
    <xf numFmtId="0" fontId="5" fillId="9" borderId="4" xfId="0" applyFont="1" applyFill="1" applyBorder="1"/>
    <xf numFmtId="0" fontId="5" fillId="9" borderId="12" xfId="0" applyFont="1" applyFill="1" applyBorder="1"/>
    <xf numFmtId="3" fontId="5" fillId="9" borderId="12" xfId="0" applyNumberFormat="1" applyFont="1" applyFill="1" applyBorder="1"/>
    <xf numFmtId="3" fontId="5" fillId="9" borderId="1" xfId="0" applyNumberFormat="1" applyFont="1" applyFill="1" applyBorder="1" applyProtection="1"/>
    <xf numFmtId="3" fontId="6" fillId="9" borderId="1" xfId="0" applyNumberFormat="1" applyFont="1" applyFill="1" applyBorder="1" applyProtection="1"/>
    <xf numFmtId="1" fontId="0" fillId="7" borderId="7" xfId="0" quotePrefix="1" applyNumberFormat="1" applyFill="1" applyBorder="1" applyProtection="1">
      <protection locked="0"/>
    </xf>
    <xf numFmtId="0" fontId="29" fillId="0" borderId="0" xfId="0" applyFont="1" applyBorder="1"/>
    <xf numFmtId="0" fontId="36" fillId="0" borderId="0" xfId="0" applyFont="1"/>
    <xf numFmtId="0" fontId="29" fillId="0" borderId="0" xfId="0" applyFont="1" applyFill="1" applyBorder="1" applyProtection="1"/>
    <xf numFmtId="0" fontId="25" fillId="0" borderId="0" xfId="0" applyFont="1" applyFill="1"/>
    <xf numFmtId="0" fontId="39" fillId="0" borderId="0" xfId="0" applyFont="1" applyFill="1"/>
    <xf numFmtId="0" fontId="25" fillId="0" borderId="0" xfId="0" applyFont="1" applyFill="1" applyBorder="1"/>
    <xf numFmtId="1" fontId="0" fillId="0" borderId="0" xfId="0" applyNumberFormat="1"/>
    <xf numFmtId="0" fontId="40" fillId="0" borderId="0" xfId="0" applyFont="1" applyBorder="1" applyProtection="1">
      <protection locked="0"/>
    </xf>
    <xf numFmtId="0" fontId="0" fillId="0" borderId="21" xfId="0" applyBorder="1"/>
    <xf numFmtId="0" fontId="6" fillId="0" borderId="0" xfId="0" applyFont="1" applyProtection="1">
      <protection locked="0"/>
    </xf>
    <xf numFmtId="0" fontId="40" fillId="0" borderId="0" xfId="0" applyFont="1" applyProtection="1">
      <protection locked="0"/>
    </xf>
    <xf numFmtId="0" fontId="0" fillId="9" borderId="39" xfId="0" applyFill="1" applyBorder="1" applyProtection="1">
      <protection locked="0"/>
    </xf>
    <xf numFmtId="0" fontId="7" fillId="0" borderId="0" xfId="0" applyFont="1" applyBorder="1" applyProtection="1">
      <protection locked="0"/>
    </xf>
    <xf numFmtId="0" fontId="6" fillId="0" borderId="42" xfId="0" applyFont="1" applyBorder="1"/>
    <xf numFmtId="0" fontId="6" fillId="7" borderId="43" xfId="0" applyFont="1" applyFill="1" applyBorder="1" applyAlignment="1" applyProtection="1">
      <alignment horizontal="center"/>
      <protection locked="0"/>
    </xf>
    <xf numFmtId="0" fontId="41" fillId="0" borderId="0" xfId="0" applyFont="1"/>
    <xf numFmtId="169" fontId="6" fillId="7" borderId="38" xfId="0" applyNumberFormat="1" applyFont="1" applyFill="1" applyBorder="1" applyAlignment="1" applyProtection="1">
      <alignment horizontal="center"/>
      <protection locked="0"/>
    </xf>
    <xf numFmtId="0" fontId="5" fillId="0" borderId="0" xfId="0" applyFont="1" applyBorder="1" applyProtection="1">
      <protection locked="0"/>
    </xf>
    <xf numFmtId="0" fontId="5" fillId="0" borderId="17" xfId="0" applyFont="1" applyBorder="1" applyProtection="1">
      <protection locked="0"/>
    </xf>
    <xf numFmtId="0" fontId="6" fillId="0" borderId="14" xfId="0" applyFont="1" applyBorder="1"/>
    <xf numFmtId="0" fontId="6" fillId="0" borderId="20" xfId="0" applyFont="1" applyBorder="1"/>
    <xf numFmtId="0" fontId="0" fillId="9" borderId="44" xfId="0" applyFont="1" applyFill="1" applyBorder="1" applyAlignment="1" applyProtection="1">
      <alignment horizontal="center"/>
    </xf>
    <xf numFmtId="3" fontId="0" fillId="0" borderId="0" xfId="0" applyNumberFormat="1" applyFill="1" applyBorder="1" applyAlignment="1" applyProtection="1">
      <alignment horizontal="center"/>
    </xf>
    <xf numFmtId="0" fontId="6" fillId="0" borderId="0" xfId="0" applyFont="1" applyFill="1" applyBorder="1" applyProtection="1">
      <protection locked="0"/>
    </xf>
    <xf numFmtId="3" fontId="0" fillId="0" borderId="21" xfId="0" applyNumberFormat="1" applyFill="1" applyBorder="1" applyAlignment="1" applyProtection="1">
      <alignment horizontal="center"/>
      <protection locked="0"/>
    </xf>
    <xf numFmtId="0" fontId="5" fillId="0" borderId="20" xfId="0" applyFont="1" applyFill="1" applyBorder="1" applyProtection="1">
      <protection locked="0"/>
    </xf>
    <xf numFmtId="3" fontId="6" fillId="0" borderId="21" xfId="0" applyNumberFormat="1" applyFont="1" applyFill="1" applyBorder="1" applyAlignment="1" applyProtection="1">
      <alignment horizontal="center"/>
      <protection locked="0"/>
    </xf>
    <xf numFmtId="0" fontId="5" fillId="0" borderId="20" xfId="0" applyFont="1" applyBorder="1" applyProtection="1">
      <protection locked="0"/>
    </xf>
    <xf numFmtId="0" fontId="42" fillId="0" borderId="20" xfId="0" applyFont="1" applyBorder="1" applyProtection="1">
      <protection locked="0"/>
    </xf>
    <xf numFmtId="0" fontId="42" fillId="0" borderId="20" xfId="0" applyFont="1" applyFill="1" applyBorder="1" applyProtection="1">
      <protection locked="0"/>
    </xf>
    <xf numFmtId="0" fontId="42" fillId="0" borderId="20" xfId="0" applyFont="1" applyBorder="1"/>
    <xf numFmtId="0" fontId="6" fillId="0" borderId="15" xfId="0" applyFont="1" applyFill="1" applyBorder="1" applyProtection="1">
      <protection locked="0"/>
    </xf>
    <xf numFmtId="0" fontId="0" fillId="0" borderId="15" xfId="0" applyFill="1" applyBorder="1" applyProtection="1">
      <protection locked="0"/>
    </xf>
    <xf numFmtId="3" fontId="0" fillId="0" borderId="21" xfId="0" applyNumberFormat="1" applyFont="1" applyFill="1" applyBorder="1" applyAlignment="1" applyProtection="1">
      <alignment horizontal="center"/>
      <protection locked="0"/>
    </xf>
    <xf numFmtId="0" fontId="29" fillId="0" borderId="0" xfId="0" applyFont="1" applyBorder="1" applyProtection="1">
      <protection locked="0"/>
    </xf>
    <xf numFmtId="0" fontId="25" fillId="0" borderId="0" xfId="0" applyFont="1" applyBorder="1" applyProtection="1">
      <protection locked="0"/>
    </xf>
    <xf numFmtId="0" fontId="5" fillId="0" borderId="20" xfId="0" applyFont="1" applyFill="1" applyBorder="1"/>
    <xf numFmtId="0" fontId="0" fillId="13" borderId="37" xfId="0" applyFill="1" applyBorder="1" applyProtection="1">
      <protection locked="0"/>
    </xf>
    <xf numFmtId="0" fontId="6" fillId="13" borderId="37" xfId="0" applyFont="1" applyFill="1" applyBorder="1" applyAlignment="1" applyProtection="1">
      <alignment horizontal="center"/>
      <protection locked="0"/>
    </xf>
    <xf numFmtId="0" fontId="6" fillId="13" borderId="34" xfId="0" applyFont="1" applyFill="1" applyBorder="1" applyAlignment="1" applyProtection="1">
      <alignment horizontal="center"/>
      <protection locked="0"/>
    </xf>
    <xf numFmtId="0" fontId="41" fillId="0" borderId="0" xfId="0" applyFont="1" applyBorder="1" applyProtection="1">
      <protection locked="0"/>
    </xf>
    <xf numFmtId="49" fontId="0" fillId="0" borderId="0" xfId="0" applyNumberFormat="1" applyFill="1" applyBorder="1" applyAlignment="1" applyProtection="1">
      <alignment wrapText="1"/>
      <protection locked="0"/>
    </xf>
    <xf numFmtId="0" fontId="0" fillId="9" borderId="1" xfId="0" applyNumberFormat="1" applyFill="1" applyBorder="1" applyProtection="1"/>
    <xf numFmtId="0" fontId="6" fillId="0" borderId="24" xfId="0" applyFont="1" applyFill="1" applyBorder="1" applyAlignment="1">
      <alignment horizontal="center" wrapText="1"/>
    </xf>
    <xf numFmtId="0" fontId="6" fillId="0" borderId="25" xfId="0" applyFont="1" applyFill="1" applyBorder="1"/>
    <xf numFmtId="166" fontId="6" fillId="0" borderId="26" xfId="0" applyNumberFormat="1" applyFont="1" applyFill="1" applyBorder="1"/>
    <xf numFmtId="0" fontId="6" fillId="0" borderId="0" xfId="0" applyFont="1" applyFill="1"/>
    <xf numFmtId="0" fontId="29" fillId="0" borderId="0" xfId="0" applyFont="1" applyFill="1" applyProtection="1">
      <protection locked="0"/>
    </xf>
    <xf numFmtId="0" fontId="44" fillId="0" borderId="0" xfId="0" applyFont="1"/>
    <xf numFmtId="0" fontId="45" fillId="0" borderId="24" xfId="0" applyFont="1" applyBorder="1"/>
    <xf numFmtId="3" fontId="45" fillId="0" borderId="26" xfId="0" applyNumberFormat="1" applyFont="1" applyFill="1" applyBorder="1" applyProtection="1"/>
    <xf numFmtId="0" fontId="6" fillId="0" borderId="20" xfId="0" applyFont="1" applyFill="1" applyBorder="1" applyProtection="1">
      <protection locked="0"/>
    </xf>
    <xf numFmtId="0" fontId="5" fillId="0" borderId="14" xfId="0" applyFont="1" applyFill="1" applyBorder="1" applyProtection="1">
      <protection locked="0"/>
    </xf>
    <xf numFmtId="3" fontId="5" fillId="0" borderId="21" xfId="0" applyNumberFormat="1" applyFont="1" applyFill="1" applyBorder="1" applyAlignment="1" applyProtection="1">
      <alignment horizontal="center"/>
      <protection locked="0"/>
    </xf>
    <xf numFmtId="0" fontId="46" fillId="0" borderId="20" xfId="0" applyFont="1" applyFill="1" applyBorder="1" applyProtection="1">
      <protection locked="0"/>
    </xf>
    <xf numFmtId="0" fontId="46" fillId="0" borderId="20" xfId="0" applyFont="1" applyBorder="1" applyProtection="1">
      <protection locked="0"/>
    </xf>
    <xf numFmtId="0" fontId="5" fillId="0" borderId="17" xfId="0" applyFont="1" applyBorder="1"/>
    <xf numFmtId="3" fontId="5" fillId="9" borderId="34" xfId="0" applyNumberFormat="1" applyFont="1" applyFill="1" applyBorder="1" applyAlignment="1" applyProtection="1">
      <alignment horizontal="center"/>
      <protection locked="0"/>
    </xf>
    <xf numFmtId="3" fontId="6" fillId="0" borderId="34" xfId="0" applyNumberFormat="1" applyFont="1" applyFill="1" applyBorder="1" applyAlignment="1" applyProtection="1">
      <alignment horizontal="center"/>
      <protection locked="0"/>
    </xf>
    <xf numFmtId="167" fontId="6" fillId="9" borderId="34" xfId="0" applyNumberFormat="1" applyFont="1" applyFill="1" applyBorder="1" applyAlignment="1" applyProtection="1">
      <alignment horizontal="center"/>
      <protection locked="0"/>
    </xf>
    <xf numFmtId="2" fontId="6" fillId="9" borderId="34" xfId="0" applyNumberFormat="1" applyFont="1" applyFill="1" applyBorder="1" applyAlignment="1" applyProtection="1">
      <alignment horizontal="center"/>
      <protection locked="0"/>
    </xf>
    <xf numFmtId="167" fontId="0" fillId="9" borderId="34" xfId="0" applyNumberFormat="1" applyFill="1" applyBorder="1" applyAlignment="1" applyProtection="1">
      <alignment horizontal="center"/>
      <protection locked="0"/>
    </xf>
    <xf numFmtId="3" fontId="0" fillId="0" borderId="34" xfId="0" applyNumberFormat="1" applyBorder="1" applyAlignment="1" applyProtection="1">
      <alignment horizontal="center"/>
      <protection locked="0"/>
    </xf>
    <xf numFmtId="3" fontId="0" fillId="9" borderId="39" xfId="0" applyNumberFormat="1" applyFill="1" applyBorder="1" applyAlignment="1" applyProtection="1">
      <alignment horizontal="center"/>
      <protection locked="0"/>
    </xf>
    <xf numFmtId="0" fontId="6" fillId="0" borderId="0" xfId="0" applyFont="1" applyFill="1" applyBorder="1"/>
    <xf numFmtId="3" fontId="0" fillId="13" borderId="37" xfId="0" applyNumberFormat="1" applyFont="1" applyFill="1" applyBorder="1" applyAlignment="1" applyProtection="1">
      <alignment horizontal="center"/>
      <protection locked="0"/>
    </xf>
    <xf numFmtId="3" fontId="0" fillId="13" borderId="34" xfId="0" applyNumberFormat="1" applyFont="1" applyFill="1" applyBorder="1" applyAlignment="1" applyProtection="1">
      <alignment horizontal="center"/>
      <protection locked="0"/>
    </xf>
    <xf numFmtId="0" fontId="6" fillId="0" borderId="45" xfId="0" applyFont="1" applyFill="1" applyBorder="1" applyAlignment="1" applyProtection="1">
      <alignment horizontal="center"/>
      <protection locked="0"/>
    </xf>
    <xf numFmtId="0" fontId="5" fillId="0" borderId="0" xfId="0" applyFont="1" applyBorder="1" applyAlignment="1" applyProtection="1">
      <alignment horizontal="center"/>
      <protection locked="0"/>
    </xf>
    <xf numFmtId="0" fontId="45" fillId="13" borderId="1" xfId="0" applyFont="1" applyFill="1" applyBorder="1" applyProtection="1">
      <protection locked="0"/>
    </xf>
    <xf numFmtId="0" fontId="41" fillId="0" borderId="0" xfId="0" applyFont="1" applyProtection="1">
      <protection locked="0"/>
    </xf>
    <xf numFmtId="3" fontId="5" fillId="9" borderId="47" xfId="0" applyNumberFormat="1" applyFont="1" applyFill="1" applyBorder="1" applyAlignment="1" applyProtection="1">
      <alignment horizontal="center"/>
      <protection locked="0"/>
    </xf>
    <xf numFmtId="0" fontId="45" fillId="13" borderId="3" xfId="0" applyFont="1" applyFill="1" applyBorder="1" applyProtection="1">
      <protection locked="0"/>
    </xf>
    <xf numFmtId="3" fontId="5" fillId="0" borderId="46" xfId="0" applyNumberFormat="1" applyFont="1" applyFill="1" applyBorder="1" applyAlignment="1" applyProtection="1">
      <alignment horizontal="center"/>
      <protection locked="0"/>
    </xf>
    <xf numFmtId="0" fontId="44" fillId="0" borderId="8" xfId="0" applyFont="1" applyFill="1" applyBorder="1" applyProtection="1">
      <protection locked="0"/>
    </xf>
    <xf numFmtId="0" fontId="47" fillId="0" borderId="0" xfId="0" applyFont="1" applyFill="1" applyProtection="1">
      <protection locked="0"/>
    </xf>
    <xf numFmtId="3" fontId="29" fillId="0" borderId="0" xfId="0" applyNumberFormat="1" applyFont="1" applyFill="1" applyBorder="1" applyAlignment="1">
      <alignment horizontal="left"/>
    </xf>
    <xf numFmtId="0" fontId="0" fillId="0" borderId="18" xfId="0" applyFill="1" applyBorder="1" applyProtection="1">
      <protection locked="0"/>
    </xf>
    <xf numFmtId="3" fontId="0" fillId="13" borderId="39" xfId="0" applyNumberFormat="1" applyFont="1" applyFill="1" applyBorder="1" applyAlignment="1" applyProtection="1">
      <alignment horizontal="center"/>
      <protection locked="0"/>
    </xf>
    <xf numFmtId="0" fontId="0" fillId="9" borderId="3" xfId="0" applyFill="1" applyBorder="1" applyProtection="1"/>
    <xf numFmtId="173" fontId="0" fillId="9" borderId="7" xfId="4" applyNumberFormat="1" applyFont="1" applyFill="1" applyBorder="1" applyProtection="1"/>
    <xf numFmtId="171" fontId="0" fillId="0" borderId="0" xfId="4" applyNumberFormat="1" applyFont="1"/>
    <xf numFmtId="0" fontId="45" fillId="0" borderId="0" xfId="0" applyFont="1" applyFill="1" applyBorder="1" applyProtection="1">
      <protection locked="0"/>
    </xf>
    <xf numFmtId="0" fontId="5" fillId="15" borderId="2" xfId="0" applyFont="1" applyFill="1" applyBorder="1" applyProtection="1">
      <protection locked="0"/>
    </xf>
    <xf numFmtId="0" fontId="0" fillId="15" borderId="0" xfId="0" applyFill="1" applyProtection="1">
      <protection locked="0"/>
    </xf>
    <xf numFmtId="14" fontId="0" fillId="7" borderId="1" xfId="0" applyNumberFormat="1" applyFill="1" applyBorder="1" applyAlignment="1" applyProtection="1">
      <alignment wrapText="1"/>
      <protection locked="0"/>
    </xf>
    <xf numFmtId="0" fontId="6" fillId="0" borderId="11" xfId="0" applyFont="1" applyBorder="1" applyAlignment="1" applyProtection="1">
      <alignment wrapText="1"/>
    </xf>
    <xf numFmtId="0" fontId="0" fillId="9" borderId="0" xfId="0" applyFill="1" applyProtection="1">
      <protection locked="0"/>
    </xf>
    <xf numFmtId="0" fontId="5" fillId="9" borderId="1" xfId="0" applyFont="1" applyFill="1" applyBorder="1" applyAlignment="1" applyProtection="1">
      <alignment horizontal="center" wrapText="1"/>
    </xf>
    <xf numFmtId="166" fontId="6" fillId="0" borderId="1" xfId="0" applyNumberFormat="1" applyFont="1" applyFill="1" applyBorder="1" applyAlignment="1" applyProtection="1">
      <alignment horizontal="right" wrapText="1"/>
    </xf>
    <xf numFmtId="0" fontId="0" fillId="0" borderId="0" xfId="0" applyFill="1" applyProtection="1"/>
    <xf numFmtId="0" fontId="9" fillId="0" borderId="4" xfId="0" applyFont="1" applyFill="1" applyBorder="1" applyProtection="1"/>
    <xf numFmtId="0" fontId="5" fillId="9" borderId="3" xfId="0" applyFont="1" applyFill="1" applyBorder="1" applyAlignment="1">
      <alignment horizontal="center"/>
    </xf>
    <xf numFmtId="0" fontId="6" fillId="7" borderId="1" xfId="1" applyFont="1" applyFill="1" applyBorder="1" applyProtection="1">
      <protection locked="0"/>
    </xf>
    <xf numFmtId="3" fontId="0" fillId="9" borderId="11" xfId="0" applyNumberFormat="1" applyFill="1" applyBorder="1" applyProtection="1"/>
    <xf numFmtId="3" fontId="5" fillId="9" borderId="11" xfId="0" applyNumberFormat="1" applyFont="1" applyFill="1" applyBorder="1" applyProtection="1"/>
    <xf numFmtId="0" fontId="20" fillId="9" borderId="1" xfId="0" applyNumberFormat="1" applyFont="1" applyFill="1" applyBorder="1" applyProtection="1">
      <protection locked="0"/>
    </xf>
    <xf numFmtId="0" fontId="20" fillId="9" borderId="3" xfId="0" applyNumberFormat="1" applyFont="1" applyFill="1" applyBorder="1" applyProtection="1">
      <protection locked="0"/>
    </xf>
    <xf numFmtId="2" fontId="0" fillId="9" borderId="7" xfId="0" applyNumberFormat="1" applyFill="1" applyBorder="1" applyProtection="1"/>
    <xf numFmtId="0" fontId="5" fillId="0" borderId="9" xfId="0" applyFont="1" applyBorder="1"/>
    <xf numFmtId="0" fontId="6" fillId="0" borderId="0" xfId="0" applyFont="1" applyFill="1" applyBorder="1" applyAlignment="1">
      <alignment horizontal="center"/>
    </xf>
    <xf numFmtId="0" fontId="5" fillId="0" borderId="3" xfId="0" applyFont="1" applyBorder="1" applyAlignment="1">
      <alignment horizontal="center" wrapText="1"/>
    </xf>
    <xf numFmtId="0" fontId="5" fillId="0" borderId="1" xfId="0" applyFont="1" applyBorder="1" applyAlignment="1">
      <alignment horizontal="center" wrapText="1"/>
    </xf>
    <xf numFmtId="0" fontId="0" fillId="0" borderId="0" xfId="0" applyAlignment="1">
      <alignment horizontal="center" wrapText="1"/>
    </xf>
    <xf numFmtId="0" fontId="0" fillId="0" borderId="0" xfId="0" applyAlignment="1">
      <alignment wrapText="1"/>
    </xf>
    <xf numFmtId="9" fontId="0" fillId="7" borderId="1" xfId="7" applyFont="1" applyFill="1" applyBorder="1" applyProtection="1"/>
    <xf numFmtId="0" fontId="6" fillId="7" borderId="1" xfId="0" applyNumberFormat="1" applyFont="1" applyFill="1" applyBorder="1" applyProtection="1"/>
    <xf numFmtId="0" fontId="0" fillId="7" borderId="1" xfId="0" applyNumberFormat="1" applyFill="1" applyBorder="1" applyProtection="1"/>
    <xf numFmtId="3" fontId="0" fillId="9" borderId="1" xfId="0" applyNumberFormat="1" applyFill="1" applyBorder="1" applyProtection="1">
      <protection locked="0"/>
    </xf>
    <xf numFmtId="0" fontId="0" fillId="9" borderId="1" xfId="0" applyFill="1" applyBorder="1" applyAlignment="1">
      <alignment horizontal="center"/>
    </xf>
    <xf numFmtId="3" fontId="45" fillId="9" borderId="1" xfId="0" applyNumberFormat="1" applyFont="1" applyFill="1" applyBorder="1" applyAlignment="1">
      <alignment horizontal="center"/>
    </xf>
    <xf numFmtId="3" fontId="0" fillId="0" borderId="34" xfId="0" applyNumberFormat="1" applyFill="1" applyBorder="1" applyAlignment="1" applyProtection="1">
      <alignment horizontal="center"/>
      <protection locked="0"/>
    </xf>
    <xf numFmtId="0" fontId="12" fillId="9" borderId="4" xfId="0" applyFont="1" applyFill="1" applyBorder="1" applyAlignment="1" applyProtection="1">
      <alignment horizontal="center"/>
    </xf>
    <xf numFmtId="166" fontId="0" fillId="0" borderId="12" xfId="0" applyNumberFormat="1" applyFill="1" applyBorder="1" applyProtection="1"/>
    <xf numFmtId="2" fontId="0" fillId="0" borderId="6" xfId="0" applyNumberFormat="1" applyFill="1" applyBorder="1" applyProtection="1"/>
    <xf numFmtId="2" fontId="6" fillId="8" borderId="6" xfId="0" applyNumberFormat="1" applyFont="1" applyFill="1" applyBorder="1" applyProtection="1"/>
    <xf numFmtId="0" fontId="0" fillId="0" borderId="9" xfId="0" applyFill="1" applyBorder="1" applyProtection="1">
      <protection locked="0"/>
    </xf>
    <xf numFmtId="4" fontId="9" fillId="0" borderId="9" xfId="0" applyNumberFormat="1" applyFont="1" applyFill="1" applyBorder="1" applyProtection="1"/>
    <xf numFmtId="4" fontId="9" fillId="0" borderId="9" xfId="0" applyNumberFormat="1" applyFont="1" applyFill="1" applyBorder="1" applyProtection="1">
      <protection locked="0"/>
    </xf>
    <xf numFmtId="0" fontId="50" fillId="0" borderId="0" xfId="0" applyFont="1" applyAlignment="1">
      <alignment wrapText="1"/>
    </xf>
    <xf numFmtId="0" fontId="51" fillId="0" borderId="0" xfId="0" applyFont="1" applyAlignment="1">
      <alignment wrapText="1"/>
    </xf>
    <xf numFmtId="0" fontId="51" fillId="0" borderId="0" xfId="0" applyFont="1"/>
    <xf numFmtId="0" fontId="19" fillId="0" borderId="0" xfId="13" applyFont="1"/>
    <xf numFmtId="0" fontId="19" fillId="0" borderId="0" xfId="10" applyFont="1"/>
    <xf numFmtId="0" fontId="32" fillId="0" borderId="0" xfId="10" applyFont="1"/>
    <xf numFmtId="0" fontId="1" fillId="0" borderId="0" xfId="13"/>
    <xf numFmtId="0" fontId="30" fillId="14" borderId="1" xfId="16" applyFont="1" applyFill="1" applyBorder="1"/>
    <xf numFmtId="0" fontId="52" fillId="17" borderId="48" xfId="13" applyFont="1" applyFill="1" applyBorder="1" applyAlignment="1">
      <alignment horizontal="left" vertical="center" wrapText="1"/>
    </xf>
    <xf numFmtId="0" fontId="52" fillId="17" borderId="49" xfId="13" applyFont="1" applyFill="1" applyBorder="1" applyAlignment="1">
      <alignment horizontal="left" vertical="center"/>
    </xf>
    <xf numFmtId="174" fontId="52" fillId="17" borderId="49" xfId="17" applyNumberFormat="1" applyFont="1" applyFill="1" applyBorder="1" applyAlignment="1">
      <alignment horizontal="left" vertical="center"/>
    </xf>
    <xf numFmtId="0" fontId="52" fillId="17" borderId="50" xfId="13" applyFont="1" applyFill="1" applyBorder="1" applyAlignment="1">
      <alignment horizontal="right" vertical="center"/>
    </xf>
    <xf numFmtId="0" fontId="1" fillId="0" borderId="0" xfId="13" applyAlignment="1">
      <alignment vertical="center"/>
    </xf>
    <xf numFmtId="0" fontId="30" fillId="0" borderId="0" xfId="13" applyFont="1"/>
    <xf numFmtId="3" fontId="30" fillId="0" borderId="0" xfId="13" applyNumberFormat="1" applyFont="1"/>
    <xf numFmtId="3" fontId="6" fillId="13" borderId="37" xfId="0" applyNumberFormat="1" applyFont="1" applyFill="1" applyBorder="1" applyAlignment="1" applyProtection="1">
      <alignment horizontal="center"/>
      <protection locked="0"/>
    </xf>
    <xf numFmtId="0" fontId="19" fillId="0" borderId="0" xfId="8" applyFont="1"/>
    <xf numFmtId="164" fontId="19" fillId="0" borderId="0" xfId="11" applyFont="1"/>
    <xf numFmtId="164" fontId="32" fillId="0" borderId="0" xfId="11" applyFont="1"/>
    <xf numFmtId="164" fontId="33" fillId="11" borderId="0" xfId="11" applyFont="1" applyFill="1"/>
    <xf numFmtId="164" fontId="19" fillId="0" borderId="0" xfId="11" applyFont="1" applyAlignment="1">
      <alignment vertical="center"/>
    </xf>
    <xf numFmtId="0" fontId="19" fillId="0" borderId="0" xfId="0" applyFont="1"/>
    <xf numFmtId="0" fontId="55" fillId="19" borderId="51" xfId="0" applyFont="1" applyFill="1" applyBorder="1" applyAlignment="1">
      <alignment horizontal="center" vertical="center"/>
    </xf>
    <xf numFmtId="0" fontId="30" fillId="0" borderId="0" xfId="13" applyNumberFormat="1" applyFont="1"/>
    <xf numFmtId="3" fontId="1" fillId="0" borderId="0" xfId="13" applyNumberFormat="1"/>
    <xf numFmtId="0" fontId="26" fillId="0" borderId="0" xfId="0" applyFont="1" applyAlignment="1">
      <alignment vertical="center"/>
    </xf>
    <xf numFmtId="3" fontId="0" fillId="13" borderId="52" xfId="0" applyNumberFormat="1" applyFill="1" applyBorder="1" applyAlignment="1" applyProtection="1">
      <alignment horizontal="center"/>
      <protection locked="0"/>
    </xf>
    <xf numFmtId="0" fontId="5" fillId="0" borderId="0" xfId="0" applyFont="1" applyBorder="1"/>
    <xf numFmtId="0" fontId="7" fillId="0" borderId="18" xfId="0" applyFont="1" applyFill="1" applyBorder="1" applyProtection="1">
      <protection locked="0"/>
    </xf>
    <xf numFmtId="3" fontId="0" fillId="0" borderId="45" xfId="0" applyNumberFormat="1" applyFill="1" applyBorder="1" applyAlignment="1" applyProtection="1">
      <alignment horizontal="center"/>
      <protection locked="0"/>
    </xf>
    <xf numFmtId="3" fontId="0" fillId="0" borderId="53" xfId="0" applyNumberFormat="1" applyBorder="1" applyAlignment="1" applyProtection="1">
      <alignment horizontal="center"/>
      <protection locked="0"/>
    </xf>
    <xf numFmtId="3" fontId="0" fillId="0" borderId="46" xfId="0" applyNumberFormat="1" applyFill="1" applyBorder="1" applyAlignment="1" applyProtection="1">
      <alignment horizontal="center"/>
      <protection locked="0"/>
    </xf>
    <xf numFmtId="3" fontId="5" fillId="9" borderId="39" xfId="0" applyNumberFormat="1" applyFont="1" applyFill="1" applyBorder="1" applyAlignment="1" applyProtection="1">
      <alignment horizontal="center"/>
    </xf>
    <xf numFmtId="3" fontId="5" fillId="9" borderId="39" xfId="0" applyNumberFormat="1" applyFont="1" applyFill="1" applyBorder="1" applyAlignment="1" applyProtection="1">
      <alignment horizontal="center"/>
      <protection locked="0"/>
    </xf>
    <xf numFmtId="175" fontId="0" fillId="0" borderId="0" xfId="7" applyNumberFormat="1" applyFont="1" applyProtection="1">
      <protection locked="0"/>
    </xf>
    <xf numFmtId="1" fontId="6" fillId="9" borderId="34" xfId="0" applyNumberFormat="1" applyFont="1" applyFill="1" applyBorder="1" applyAlignment="1" applyProtection="1">
      <alignment horizontal="center"/>
      <protection locked="0"/>
    </xf>
    <xf numFmtId="2" fontId="6" fillId="0" borderId="7" xfId="0" applyNumberFormat="1" applyFont="1" applyFill="1" applyBorder="1" applyProtection="1"/>
    <xf numFmtId="2" fontId="0" fillId="0" borderId="1" xfId="0" applyNumberFormat="1" applyFill="1" applyBorder="1" applyProtection="1"/>
    <xf numFmtId="2" fontId="6" fillId="0" borderId="1" xfId="0" applyNumberFormat="1" applyFont="1" applyFill="1" applyBorder="1" applyProtection="1"/>
    <xf numFmtId="2" fontId="0" fillId="0" borderId="0" xfId="0" applyNumberFormat="1" applyProtection="1">
      <protection locked="0"/>
    </xf>
    <xf numFmtId="2" fontId="6" fillId="0" borderId="27" xfId="0" applyNumberFormat="1" applyFont="1" applyFill="1" applyBorder="1" applyProtection="1"/>
    <xf numFmtId="2" fontId="6" fillId="0" borderId="4" xfId="0" applyNumberFormat="1" applyFont="1" applyFill="1" applyBorder="1" applyProtection="1"/>
    <xf numFmtId="1" fontId="0" fillId="0" borderId="1" xfId="0" applyNumberFormat="1" applyFill="1" applyBorder="1" applyProtection="1"/>
    <xf numFmtId="14" fontId="0" fillId="0" borderId="0" xfId="0" applyNumberFormat="1" applyFill="1" applyBorder="1" applyProtection="1">
      <protection locked="0"/>
    </xf>
    <xf numFmtId="0" fontId="0" fillId="0" borderId="17" xfId="0" applyBorder="1" applyProtection="1">
      <protection locked="0"/>
    </xf>
    <xf numFmtId="14" fontId="0" fillId="0" borderId="15" xfId="0" applyNumberFormat="1" applyBorder="1" applyProtection="1">
      <protection locked="0"/>
    </xf>
    <xf numFmtId="1" fontId="0" fillId="0" borderId="15" xfId="0" applyNumberFormat="1" applyBorder="1" applyProtection="1">
      <protection locked="0"/>
    </xf>
    <xf numFmtId="2" fontId="0" fillId="4" borderId="15" xfId="0" applyNumberFormat="1" applyFill="1" applyBorder="1" applyProtection="1">
      <protection locked="0"/>
    </xf>
    <xf numFmtId="2" fontId="0" fillId="3" borderId="15" xfId="0" applyNumberFormat="1" applyFill="1" applyBorder="1" applyProtection="1">
      <protection locked="0"/>
    </xf>
    <xf numFmtId="0" fontId="0" fillId="2" borderId="24" xfId="0" applyFill="1" applyBorder="1" applyProtection="1">
      <protection locked="0"/>
    </xf>
    <xf numFmtId="0" fontId="0" fillId="2" borderId="25" xfId="0" applyFill="1" applyBorder="1" applyProtection="1">
      <protection locked="0"/>
    </xf>
    <xf numFmtId="0" fontId="5" fillId="0" borderId="6" xfId="0" applyFont="1" applyBorder="1"/>
    <xf numFmtId="0" fontId="5" fillId="0" borderId="5" xfId="0" applyFont="1" applyBorder="1"/>
    <xf numFmtId="0" fontId="6" fillId="0" borderId="27" xfId="0" applyFont="1" applyBorder="1"/>
    <xf numFmtId="0" fontId="0" fillId="0" borderId="2" xfId="0" applyBorder="1"/>
    <xf numFmtId="3" fontId="0" fillId="9" borderId="11" xfId="0" applyNumberFormat="1" applyFill="1" applyBorder="1" applyAlignment="1">
      <alignment horizontal="center"/>
    </xf>
    <xf numFmtId="0" fontId="0" fillId="0" borderId="28" xfId="0" applyBorder="1"/>
    <xf numFmtId="3" fontId="6" fillId="0" borderId="0" xfId="0" applyNumberFormat="1" applyFont="1" applyFill="1" applyBorder="1" applyAlignment="1">
      <alignment horizontal="center"/>
    </xf>
    <xf numFmtId="0" fontId="5" fillId="0" borderId="4" xfId="0" applyFont="1" applyFill="1" applyBorder="1"/>
    <xf numFmtId="0" fontId="0" fillId="8" borderId="1" xfId="0" applyFill="1" applyBorder="1" applyAlignment="1">
      <alignment horizontal="center"/>
    </xf>
    <xf numFmtId="0" fontId="5" fillId="0" borderId="12" xfId="0" applyFont="1" applyBorder="1"/>
    <xf numFmtId="3" fontId="5" fillId="9" borderId="11" xfId="0" applyNumberFormat="1" applyFont="1" applyFill="1" applyBorder="1" applyAlignment="1">
      <alignment horizontal="center"/>
    </xf>
    <xf numFmtId="3" fontId="5" fillId="9" borderId="1" xfId="0" applyNumberFormat="1" applyFont="1" applyFill="1" applyBorder="1" applyAlignment="1">
      <alignment horizontal="center"/>
    </xf>
    <xf numFmtId="0" fontId="8" fillId="0" borderId="0" xfId="0" applyFont="1" applyFill="1" applyBorder="1"/>
    <xf numFmtId="49" fontId="0" fillId="0" borderId="6" xfId="0" applyNumberFormat="1" applyFill="1" applyBorder="1" applyAlignment="1" applyProtection="1">
      <alignment wrapText="1" readingOrder="1"/>
      <protection locked="0"/>
    </xf>
    <xf numFmtId="49" fontId="0" fillId="0" borderId="5" xfId="0" applyNumberFormat="1" applyFill="1" applyBorder="1" applyAlignment="1" applyProtection="1">
      <alignment wrapText="1" readingOrder="1"/>
      <protection locked="0"/>
    </xf>
    <xf numFmtId="49" fontId="0" fillId="0" borderId="8" xfId="0" applyNumberFormat="1" applyFill="1" applyBorder="1" applyAlignment="1" applyProtection="1">
      <alignment wrapText="1" readingOrder="1"/>
      <protection locked="0"/>
    </xf>
    <xf numFmtId="49" fontId="0" fillId="0" borderId="9" xfId="0" applyNumberFormat="1" applyFill="1" applyBorder="1" applyAlignment="1" applyProtection="1">
      <alignment wrapText="1" readingOrder="1"/>
      <protection locked="0"/>
    </xf>
    <xf numFmtId="49" fontId="0" fillId="0" borderId="0" xfId="0" applyNumberFormat="1" applyFill="1" applyBorder="1" applyAlignment="1" applyProtection="1">
      <alignment wrapText="1" readingOrder="1"/>
      <protection locked="0"/>
    </xf>
    <xf numFmtId="49" fontId="0" fillId="0" borderId="10" xfId="0" applyNumberFormat="1" applyFill="1" applyBorder="1" applyAlignment="1" applyProtection="1">
      <alignment wrapText="1" readingOrder="1"/>
      <protection locked="0"/>
    </xf>
    <xf numFmtId="49" fontId="0" fillId="0" borderId="27" xfId="0" applyNumberFormat="1" applyFill="1" applyBorder="1" applyAlignment="1" applyProtection="1">
      <alignment wrapText="1" readingOrder="1"/>
      <protection locked="0"/>
    </xf>
    <xf numFmtId="49" fontId="0" fillId="0" borderId="2" xfId="0" applyNumberFormat="1" applyFill="1" applyBorder="1" applyAlignment="1" applyProtection="1">
      <alignment wrapText="1" readingOrder="1"/>
      <protection locked="0"/>
    </xf>
    <xf numFmtId="49" fontId="0" fillId="0" borderId="28" xfId="0" applyNumberFormat="1" applyFill="1" applyBorder="1" applyAlignment="1" applyProtection="1">
      <alignment wrapText="1" readingOrder="1"/>
      <protection locked="0"/>
    </xf>
    <xf numFmtId="49" fontId="0" fillId="16" borderId="6" xfId="0" applyNumberFormat="1" applyFill="1" applyBorder="1" applyAlignment="1" applyProtection="1">
      <alignment wrapText="1"/>
      <protection locked="0"/>
    </xf>
    <xf numFmtId="49" fontId="0" fillId="16" borderId="5" xfId="0" applyNumberFormat="1" applyFill="1" applyBorder="1" applyAlignment="1" applyProtection="1">
      <alignment wrapText="1"/>
      <protection locked="0"/>
    </xf>
    <xf numFmtId="49" fontId="0" fillId="16" borderId="8" xfId="0" applyNumberFormat="1" applyFill="1" applyBorder="1" applyAlignment="1" applyProtection="1">
      <alignment wrapText="1"/>
      <protection locked="0"/>
    </xf>
    <xf numFmtId="49" fontId="0" fillId="16" borderId="9" xfId="0" applyNumberFormat="1" applyFill="1" applyBorder="1" applyAlignment="1" applyProtection="1">
      <alignment wrapText="1"/>
      <protection locked="0"/>
    </xf>
    <xf numFmtId="49" fontId="0" fillId="16" borderId="0" xfId="0" applyNumberFormat="1" applyFill="1" applyBorder="1" applyAlignment="1" applyProtection="1">
      <alignment wrapText="1"/>
      <protection locked="0"/>
    </xf>
    <xf numFmtId="49" fontId="0" fillId="16" borderId="10" xfId="0" applyNumberFormat="1" applyFill="1" applyBorder="1" applyAlignment="1" applyProtection="1">
      <alignment wrapText="1"/>
      <protection locked="0"/>
    </xf>
    <xf numFmtId="49" fontId="0" fillId="16" borderId="27" xfId="0" applyNumberFormat="1" applyFill="1" applyBorder="1" applyAlignment="1" applyProtection="1">
      <alignment wrapText="1"/>
      <protection locked="0"/>
    </xf>
    <xf numFmtId="49" fontId="0" fillId="16" borderId="2" xfId="0" applyNumberFormat="1" applyFill="1" applyBorder="1" applyAlignment="1" applyProtection="1">
      <alignment wrapText="1"/>
      <protection locked="0"/>
    </xf>
    <xf numFmtId="49" fontId="0" fillId="16" borderId="28" xfId="0" applyNumberFormat="1" applyFill="1" applyBorder="1" applyAlignment="1" applyProtection="1">
      <alignment wrapText="1"/>
      <protection locked="0"/>
    </xf>
    <xf numFmtId="0" fontId="6" fillId="0" borderId="0" xfId="0" applyFont="1" applyFill="1" applyProtection="1"/>
    <xf numFmtId="0" fontId="56" fillId="0" borderId="0" xfId="0" applyFont="1" applyBorder="1" applyProtection="1">
      <protection locked="0"/>
    </xf>
    <xf numFmtId="0" fontId="56" fillId="0" borderId="34" xfId="0" applyFont="1" applyFill="1" applyBorder="1" applyProtection="1">
      <protection locked="0"/>
    </xf>
    <xf numFmtId="0" fontId="30" fillId="0" borderId="0" xfId="0" applyFont="1" applyAlignment="1">
      <alignment vertical="center"/>
    </xf>
    <xf numFmtId="0" fontId="57" fillId="0" borderId="1" xfId="0" applyFont="1" applyFill="1" applyBorder="1" applyProtection="1"/>
    <xf numFmtId="0" fontId="57" fillId="0" borderId="1" xfId="0" applyFont="1" applyFill="1" applyBorder="1" applyAlignment="1" applyProtection="1">
      <alignment horizontal="left"/>
    </xf>
    <xf numFmtId="3" fontId="45" fillId="0" borderId="0" xfId="0" applyNumberFormat="1" applyFont="1" applyFill="1" applyBorder="1" applyProtection="1"/>
    <xf numFmtId="0" fontId="6" fillId="0" borderId="4" xfId="0" applyFont="1" applyFill="1" applyBorder="1" applyProtection="1">
      <protection locked="0"/>
    </xf>
    <xf numFmtId="0" fontId="6" fillId="0" borderId="12" xfId="0" applyFont="1" applyFill="1" applyBorder="1" applyProtection="1">
      <protection locked="0"/>
    </xf>
    <xf numFmtId="0" fontId="58" fillId="0" borderId="20" xfId="0" applyFont="1" applyBorder="1" applyAlignment="1">
      <alignment vertical="top" wrapText="1"/>
    </xf>
    <xf numFmtId="0" fontId="58" fillId="0" borderId="0" xfId="0" applyFont="1" applyBorder="1" applyAlignment="1">
      <alignment vertical="top" wrapText="1"/>
    </xf>
    <xf numFmtId="0" fontId="58" fillId="0" borderId="20" xfId="0" applyFont="1" applyBorder="1" applyAlignment="1">
      <alignment vertical="top"/>
    </xf>
    <xf numFmtId="0" fontId="6" fillId="0" borderId="0" xfId="0" applyFont="1" applyFill="1" applyBorder="1" applyAlignment="1" applyProtection="1">
      <alignment horizontal="center"/>
      <protection locked="0"/>
    </xf>
    <xf numFmtId="0" fontId="5" fillId="0" borderId="24" xfId="0" applyFont="1" applyBorder="1" applyAlignment="1">
      <alignment horizontal="center" vertical="center" wrapText="1"/>
    </xf>
    <xf numFmtId="0" fontId="0" fillId="13" borderId="54" xfId="0" applyFill="1" applyBorder="1" applyAlignment="1" applyProtection="1">
      <alignment horizontal="left" vertical="top" wrapText="1"/>
      <protection locked="0"/>
    </xf>
    <xf numFmtId="0" fontId="0" fillId="13" borderId="54" xfId="0" applyFill="1" applyBorder="1" applyAlignment="1" applyProtection="1">
      <alignment horizontal="left" vertical="top"/>
      <protection locked="0"/>
    </xf>
    <xf numFmtId="0" fontId="0" fillId="13" borderId="37" xfId="0" applyFill="1" applyBorder="1" applyAlignment="1" applyProtection="1">
      <alignment horizontal="left" vertical="top"/>
      <protection locked="0"/>
    </xf>
    <xf numFmtId="0" fontId="0" fillId="13" borderId="1" xfId="0" applyFill="1" applyBorder="1" applyAlignment="1" applyProtection="1">
      <alignment horizontal="left" vertical="top" wrapText="1"/>
      <protection locked="0"/>
    </xf>
    <xf numFmtId="0" fontId="0" fillId="13" borderId="1" xfId="0" applyFill="1" applyBorder="1" applyAlignment="1" applyProtection="1">
      <alignment horizontal="left" vertical="top"/>
      <protection locked="0"/>
    </xf>
    <xf numFmtId="0" fontId="0" fillId="13" borderId="34" xfId="0" applyFill="1" applyBorder="1" applyAlignment="1" applyProtection="1">
      <alignment horizontal="left" vertical="top"/>
      <protection locked="0"/>
    </xf>
    <xf numFmtId="164" fontId="0" fillId="0" borderId="0" xfId="4" applyFont="1"/>
    <xf numFmtId="164" fontId="6" fillId="0" borderId="0" xfId="4" applyFont="1"/>
    <xf numFmtId="176" fontId="0" fillId="0" borderId="0" xfId="4" applyNumberFormat="1" applyFont="1"/>
    <xf numFmtId="164" fontId="33" fillId="11" borderId="0" xfId="4" applyFont="1" applyFill="1" applyAlignment="1"/>
    <xf numFmtId="164" fontId="19" fillId="0" borderId="0" xfId="4" applyFont="1" applyFill="1" applyAlignment="1"/>
    <xf numFmtId="177" fontId="32" fillId="0" borderId="0" xfId="11" applyNumberFormat="1" applyFont="1" applyAlignment="1">
      <alignment vertical="center"/>
    </xf>
    <xf numFmtId="0" fontId="32" fillId="0" borderId="0" xfId="0" applyFont="1"/>
    <xf numFmtId="2" fontId="13" fillId="0" borderId="0" xfId="0" applyNumberFormat="1" applyFont="1" applyBorder="1" applyAlignment="1">
      <alignment horizontal="left" vertical="top" wrapText="1"/>
    </xf>
    <xf numFmtId="0" fontId="0" fillId="7" borderId="4" xfId="0" applyFill="1" applyBorder="1" applyAlignment="1" applyProtection="1">
      <protection locked="0"/>
    </xf>
    <xf numFmtId="0" fontId="0" fillId="7" borderId="12" xfId="0" applyFill="1" applyBorder="1" applyAlignment="1" applyProtection="1">
      <protection locked="0"/>
    </xf>
    <xf numFmtId="0" fontId="0" fillId="7" borderId="11" xfId="0" applyFill="1" applyBorder="1" applyAlignment="1" applyProtection="1">
      <protection locked="0"/>
    </xf>
    <xf numFmtId="49" fontId="0" fillId="7" borderId="4" xfId="0" applyNumberFormat="1" applyFill="1" applyBorder="1" applyAlignment="1" applyProtection="1">
      <protection locked="0"/>
    </xf>
    <xf numFmtId="49" fontId="0" fillId="7" borderId="12" xfId="0" applyNumberFormat="1" applyFill="1" applyBorder="1" applyAlignment="1" applyProtection="1">
      <protection locked="0"/>
    </xf>
    <xf numFmtId="49" fontId="0" fillId="7" borderId="11" xfId="0" applyNumberFormat="1" applyFill="1" applyBorder="1" applyAlignment="1" applyProtection="1">
      <protection locked="0"/>
    </xf>
    <xf numFmtId="49" fontId="0" fillId="7" borderId="6" xfId="0" applyNumberFormat="1" applyFill="1" applyBorder="1" applyAlignment="1" applyProtection="1">
      <alignment wrapText="1"/>
      <protection locked="0"/>
    </xf>
    <xf numFmtId="0" fontId="0" fillId="7" borderId="5" xfId="0" applyFill="1" applyBorder="1" applyAlignment="1" applyProtection="1">
      <alignment wrapText="1"/>
      <protection locked="0"/>
    </xf>
    <xf numFmtId="0" fontId="0" fillId="7" borderId="8" xfId="0" applyFill="1" applyBorder="1" applyAlignment="1" applyProtection="1">
      <alignment wrapText="1"/>
      <protection locked="0"/>
    </xf>
    <xf numFmtId="0" fontId="0" fillId="7" borderId="27" xfId="0" applyFill="1" applyBorder="1" applyAlignment="1" applyProtection="1">
      <alignment wrapText="1"/>
      <protection locked="0"/>
    </xf>
    <xf numFmtId="0" fontId="0" fillId="7" borderId="2" xfId="0" applyFill="1" applyBorder="1" applyAlignment="1" applyProtection="1">
      <alignment wrapText="1"/>
      <protection locked="0"/>
    </xf>
    <xf numFmtId="0" fontId="0" fillId="7" borderId="28" xfId="0" applyFill="1" applyBorder="1" applyAlignment="1" applyProtection="1">
      <alignment wrapText="1"/>
      <protection locked="0"/>
    </xf>
    <xf numFmtId="0" fontId="12" fillId="9" borderId="4" xfId="0" applyFont="1" applyFill="1" applyBorder="1" applyAlignment="1" applyProtection="1">
      <alignment horizontal="center"/>
    </xf>
    <xf numFmtId="0" fontId="12" fillId="9" borderId="11" xfId="0" applyFont="1" applyFill="1" applyBorder="1" applyAlignment="1" applyProtection="1">
      <alignment horizontal="center"/>
    </xf>
    <xf numFmtId="0" fontId="0" fillId="0" borderId="4" xfId="0" applyFill="1" applyBorder="1" applyAlignment="1" applyProtection="1">
      <protection locked="0"/>
    </xf>
    <xf numFmtId="0" fontId="0" fillId="0" borderId="11" xfId="0" applyFill="1" applyBorder="1" applyAlignment="1" applyProtection="1">
      <protection locked="0"/>
    </xf>
    <xf numFmtId="0" fontId="6" fillId="7" borderId="1" xfId="0" applyFont="1" applyFill="1" applyBorder="1" applyAlignment="1" applyProtection="1">
      <protection locked="0"/>
    </xf>
    <xf numFmtId="0" fontId="0" fillId="7" borderId="1" xfId="0" applyFill="1" applyBorder="1" applyAlignment="1"/>
    <xf numFmtId="0" fontId="0" fillId="7" borderId="1" xfId="0" applyFill="1" applyBorder="1" applyAlignment="1" applyProtection="1">
      <protection locked="0"/>
    </xf>
    <xf numFmtId="2" fontId="8" fillId="0" borderId="0" xfId="0" applyNumberFormat="1" applyFont="1" applyBorder="1" applyAlignment="1">
      <alignment horizontal="left" vertical="top" wrapText="1"/>
    </xf>
    <xf numFmtId="2" fontId="11" fillId="0" borderId="0" xfId="0" applyNumberFormat="1" applyFont="1" applyBorder="1" applyAlignment="1">
      <alignment horizontal="left" vertical="top" wrapText="1"/>
    </xf>
    <xf numFmtId="0" fontId="6" fillId="0" borderId="2" xfId="0" applyFont="1" applyBorder="1" applyAlignment="1" applyProtection="1">
      <protection locked="0"/>
    </xf>
    <xf numFmtId="0" fontId="0" fillId="0" borderId="2" xfId="0" applyBorder="1" applyAlignment="1" applyProtection="1">
      <protection locked="0"/>
    </xf>
    <xf numFmtId="2" fontId="38" fillId="0" borderId="0" xfId="0" applyNumberFormat="1" applyFont="1" applyBorder="1" applyAlignment="1">
      <alignment horizontal="left" vertical="top" wrapText="1"/>
    </xf>
    <xf numFmtId="0" fontId="7" fillId="0" borderId="4" xfId="0" applyFont="1" applyBorder="1" applyAlignment="1">
      <alignment horizontal="center"/>
    </xf>
    <xf numFmtId="0" fontId="7" fillId="0" borderId="12" xfId="0" applyFont="1" applyBorder="1" applyAlignment="1">
      <alignment horizontal="center"/>
    </xf>
    <xf numFmtId="0" fontId="7" fillId="0" borderId="11" xfId="0" applyFont="1" applyBorder="1" applyAlignment="1">
      <alignment horizont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3" xfId="0" applyFont="1" applyBorder="1" applyAlignment="1">
      <alignment horizontal="center" vertical="center" wrapText="1"/>
    </xf>
    <xf numFmtId="0" fontId="0" fillId="0" borderId="13" xfId="0" applyBorder="1" applyAlignment="1">
      <alignment horizontal="center" vertical="center" wrapText="1"/>
    </xf>
    <xf numFmtId="0" fontId="49" fillId="0" borderId="6" xfId="0" applyFont="1" applyBorder="1" applyAlignment="1">
      <alignment horizontal="left" vertical="top" wrapText="1"/>
    </xf>
    <xf numFmtId="0" fontId="49" fillId="0" borderId="5" xfId="0" applyFont="1" applyBorder="1" applyAlignment="1">
      <alignment horizontal="left" vertical="top" wrapText="1"/>
    </xf>
    <xf numFmtId="0" fontId="49" fillId="0" borderId="8" xfId="0" applyFont="1" applyBorder="1" applyAlignment="1">
      <alignment horizontal="left" vertical="top" wrapText="1"/>
    </xf>
    <xf numFmtId="0" fontId="49" fillId="0" borderId="9" xfId="0" applyFont="1" applyBorder="1" applyAlignment="1">
      <alignment horizontal="left" vertical="top" wrapText="1"/>
    </xf>
    <xf numFmtId="0" fontId="49" fillId="0" borderId="0" xfId="0" applyFont="1" applyBorder="1" applyAlignment="1">
      <alignment horizontal="left" vertical="top" wrapText="1"/>
    </xf>
    <xf numFmtId="0" fontId="49" fillId="0" borderId="10" xfId="0" applyFont="1" applyBorder="1" applyAlignment="1">
      <alignment horizontal="left" vertical="top" wrapText="1"/>
    </xf>
    <xf numFmtId="0" fontId="49" fillId="0" borderId="27" xfId="0" applyFont="1" applyBorder="1" applyAlignment="1">
      <alignment horizontal="left" vertical="top" wrapText="1"/>
    </xf>
    <xf numFmtId="0" fontId="49" fillId="0" borderId="2" xfId="0" applyFont="1" applyBorder="1" applyAlignment="1">
      <alignment horizontal="left" vertical="top" wrapText="1"/>
    </xf>
    <xf numFmtId="0" fontId="49" fillId="0" borderId="28" xfId="0" applyFont="1" applyBorder="1" applyAlignment="1">
      <alignment horizontal="left" vertical="top" wrapText="1"/>
    </xf>
    <xf numFmtId="0" fontId="53" fillId="18" borderId="0" xfId="13" applyFont="1" applyFill="1" applyBorder="1" applyAlignment="1">
      <alignment horizontal="center" vertical="center"/>
    </xf>
    <xf numFmtId="0" fontId="33" fillId="11" borderId="0" xfId="0" applyFont="1" applyFill="1" applyAlignment="1">
      <alignment horizontal="left"/>
    </xf>
    <xf numFmtId="0" fontId="31" fillId="11" borderId="0" xfId="12" applyFont="1" applyFill="1" applyAlignment="1">
      <alignment horizontal="center"/>
    </xf>
    <xf numFmtId="172" fontId="19" fillId="11" borderId="0" xfId="12" applyNumberFormat="1" applyFont="1" applyFill="1" applyAlignment="1">
      <alignment horizontal="center" wrapText="1"/>
    </xf>
  </cellXfs>
  <cellStyles count="18">
    <cellStyle name="Komma" xfId="4" builtinId="3"/>
    <cellStyle name="Komma 2" xfId="3" xr:uid="{00000000-0005-0000-0000-000001000000}"/>
    <cellStyle name="Komma 2 2" xfId="9" xr:uid="{E0FCA4E3-116F-4A34-8A94-BE3E7BEF2285}"/>
    <cellStyle name="Komma 2 2 2" xfId="14" xr:uid="{9CF652AA-4519-489B-85E2-2B00053432EE}"/>
    <cellStyle name="Komma 2 3" xfId="17" xr:uid="{1D33DAD8-D031-4937-93E1-9B2AEE557EA8}"/>
    <cellStyle name="Komma 3" xfId="6" xr:uid="{00000000-0005-0000-0000-000002000000}"/>
    <cellStyle name="Komma 4" xfId="11" xr:uid="{9F36C96F-0AF5-43CD-A08F-1F446628BC31}"/>
    <cellStyle name="Komma 4 2" xfId="15" xr:uid="{21526867-E997-4191-903E-FEC45F59A084}"/>
    <cellStyle name="Normal" xfId="0" builtinId="0"/>
    <cellStyle name="Normal 2" xfId="1" xr:uid="{00000000-0005-0000-0000-000004000000}"/>
    <cellStyle name="Normal 2 2" xfId="12" xr:uid="{C51D320F-A72E-420A-96D7-50498770F8BF}"/>
    <cellStyle name="Normal 3" xfId="2" xr:uid="{00000000-0005-0000-0000-000005000000}"/>
    <cellStyle name="Normal 3 2" xfId="8" xr:uid="{12613865-8246-4CAF-B87E-C8A6233786E3}"/>
    <cellStyle name="Normal 3 2 2" xfId="13" xr:uid="{415735DA-BC4A-4C39-BE67-6A6A443345E9}"/>
    <cellStyle name="Normal 4" xfId="5" xr:uid="{00000000-0005-0000-0000-000006000000}"/>
    <cellStyle name="Normal 4 2" xfId="16" xr:uid="{1401E99F-88AB-400E-A030-86187349B1F5}"/>
    <cellStyle name="Normal 5" xfId="10" xr:uid="{61081011-B992-40F6-9D2D-6C2240131561}"/>
    <cellStyle name="Procent" xfId="7" builtinId="5"/>
  </cellStyles>
  <dxfs count="4">
    <dxf>
      <numFmt numFmtId="3" formatCode="#,##0"/>
    </dxf>
    <dxf>
      <font>
        <b/>
      </font>
      <numFmt numFmtId="3" formatCode="#,##0"/>
    </dxf>
    <dxf>
      <font>
        <b/>
      </font>
    </dxf>
    <dxf>
      <alignment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4D4DD9A-8A8D-4163-AD50-5EADD8B3FEC0}" name="Tabel14" displayName="Tabel14" ref="A2:H957" totalsRowShown="0" headerRowDxfId="3">
  <tableColumns count="8">
    <tableColumn id="1" xr3:uid="{3362A459-4BB5-4E0A-BFD1-D99996C73C47}" name="Ændring i forhold til 2021">
      <calculatedColumnFormula>IF(Tabel14[[#This Row],[DRG 2022]]=Tabel14[[#This Row],[DRG 2021]],"Nej","Ja")</calculatedColumnFormula>
    </tableColumn>
    <tableColumn id="7" xr3:uid="{9CC5A910-0E96-4B53-80C4-15B6066C74C5}" name="DRG 2022" dataDxfId="2"/>
    <tableColumn id="2" xr3:uid="{50D9BE1D-E8DA-4CFC-871A-6DE2693639FE}" name="DRG 2021"/>
    <tableColumn id="3" xr3:uid="{38154763-0A84-4F30-9072-893355191E99}" name="DRG 2022 NAVN"/>
    <tableColumn id="4" xr3:uid="{6B84776C-E772-435D-A700-201D3A0DA9FD}" name="TAKST 2022" dataDxfId="1"/>
    <tableColumn id="5" xr3:uid="{03D56D11-D315-46F5-AF59-E9A6EB18E46B}" name="TAKST 2021" dataDxfId="0"/>
    <tableColumn id="6" xr3:uid="{D9CE239A-D039-4461-8E62-9F9D6889F824}" name="TRIMPUNKT 2022"/>
    <tableColumn id="8" xr3:uid="{EF1B7DA1-B06F-4B62-AB0D-B6993EF2EE6A}" name="KONTAKTDAGSKRAV" dataCellStyle="Normal 3 2 2"/>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5C7B-0828-4363-AF5A-26F771155E74}">
  <sheetPr>
    <tabColor theme="6" tint="-0.249977111117893"/>
  </sheetPr>
  <dimension ref="A1:E15"/>
  <sheetViews>
    <sheetView zoomScale="130" zoomScaleNormal="130" workbookViewId="0">
      <selection activeCell="A2" sqref="A2"/>
    </sheetView>
  </sheetViews>
  <sheetFormatPr defaultRowHeight="12.75" x14ac:dyDescent="0.2"/>
  <cols>
    <col min="1" max="1" width="49.28515625" style="475" bestFit="1" customWidth="1"/>
    <col min="2" max="2" width="18.42578125" style="475" bestFit="1" customWidth="1"/>
    <col min="3" max="3" width="10" style="475" bestFit="1" customWidth="1"/>
    <col min="4" max="16384" width="9.140625" style="475"/>
  </cols>
  <sheetData>
    <row r="1" spans="1:5" x14ac:dyDescent="0.2">
      <c r="A1" s="475" t="s">
        <v>2536</v>
      </c>
    </row>
    <row r="2" spans="1:5" x14ac:dyDescent="0.2">
      <c r="B2" s="475" t="s">
        <v>2514</v>
      </c>
      <c r="C2" s="475" t="s">
        <v>2513</v>
      </c>
      <c r="D2" s="475" t="s">
        <v>2515</v>
      </c>
      <c r="E2" s="475" t="s">
        <v>46</v>
      </c>
    </row>
    <row r="3" spans="1:5" x14ac:dyDescent="0.2">
      <c r="A3" s="475" t="s">
        <v>53</v>
      </c>
      <c r="B3" s="475">
        <f>'Fane1 " Overordnet skema"'!C22</f>
        <v>0</v>
      </c>
      <c r="C3" s="475" cm="1">
        <f t="array" ref="C3">'Fane1 " Overordnet skema"'!$B$4:$B$4</f>
        <v>0</v>
      </c>
      <c r="D3" s="475" t="s">
        <v>2516</v>
      </c>
      <c r="E3" s="475" t="s">
        <v>2532</v>
      </c>
    </row>
    <row r="4" spans="1:5" x14ac:dyDescent="0.2">
      <c r="A4" s="475" t="s">
        <v>2469</v>
      </c>
      <c r="B4" s="475">
        <f>'Fane1 " Overordnet skema"'!C24</f>
        <v>0</v>
      </c>
      <c r="C4" s="475" cm="1">
        <f t="array" ref="C4">'Fane1 " Overordnet skema"'!$B$4:$B$4</f>
        <v>0</v>
      </c>
      <c r="D4" s="475" t="s">
        <v>2516</v>
      </c>
      <c r="E4" s="475" t="s">
        <v>2533</v>
      </c>
    </row>
    <row r="5" spans="1:5" x14ac:dyDescent="0.2">
      <c r="A5" s="475" t="s">
        <v>93</v>
      </c>
      <c r="B5" s="475">
        <f>'Fane1 " Overordnet skema"'!B25</f>
        <v>0</v>
      </c>
      <c r="C5" s="475" cm="1">
        <f t="array" ref="C5">'Fane1 " Overordnet skema"'!$B$4:$B$4</f>
        <v>0</v>
      </c>
      <c r="D5" s="475" t="s">
        <v>2517</v>
      </c>
      <c r="E5" s="475" t="s">
        <v>2534</v>
      </c>
    </row>
    <row r="6" spans="1:5" x14ac:dyDescent="0.2">
      <c r="A6" s="475" t="s">
        <v>2281</v>
      </c>
      <c r="B6" s="475">
        <f>'Fane1 " Overordnet skema"'!C28</f>
        <v>0</v>
      </c>
      <c r="C6" s="475" cm="1">
        <f t="array" ref="C6">'Fane1 " Overordnet skema"'!$B$4:$B$4</f>
        <v>0</v>
      </c>
      <c r="D6" s="475" t="s">
        <v>2518</v>
      </c>
    </row>
    <row r="8" spans="1:5" x14ac:dyDescent="0.2">
      <c r="A8" s="475" t="s">
        <v>107</v>
      </c>
    </row>
    <row r="9" spans="1:5" x14ac:dyDescent="0.2">
      <c r="A9" s="475" t="s">
        <v>2519</v>
      </c>
      <c r="B9" s="477">
        <f>'Fane4 "Øvrig Drift"'!D7/1000</f>
        <v>0</v>
      </c>
      <c r="C9" s="475" cm="1">
        <f t="array" ref="C9">'Fane1 " Overordnet skema"'!$B$4:$B$4</f>
        <v>0</v>
      </c>
      <c r="D9" s="475" t="s">
        <v>2516</v>
      </c>
      <c r="E9" s="475" t="s">
        <v>2535</v>
      </c>
    </row>
    <row r="10" spans="1:5" x14ac:dyDescent="0.2">
      <c r="A10" s="476" t="s">
        <v>2526</v>
      </c>
      <c r="B10" s="477">
        <f>'Fane6 "tværgående ydelser"'!J27/1000</f>
        <v>0</v>
      </c>
      <c r="E10" s="475" t="s">
        <v>2521</v>
      </c>
    </row>
    <row r="11" spans="1:5" x14ac:dyDescent="0.2">
      <c r="A11" s="476" t="s">
        <v>2527</v>
      </c>
      <c r="B11" s="477">
        <f>'Fane6 "tværgående ydelser"'!J36/1000</f>
        <v>0</v>
      </c>
      <c r="C11" s="475" t="s">
        <v>2522</v>
      </c>
    </row>
    <row r="12" spans="1:5" x14ac:dyDescent="0.2">
      <c r="A12" s="476" t="s">
        <v>2528</v>
      </c>
      <c r="B12" s="477">
        <f>'Fane6 "tværgående ydelser"'!J65/1000</f>
        <v>0</v>
      </c>
      <c r="C12" s="475" t="s">
        <v>2523</v>
      </c>
    </row>
    <row r="13" spans="1:5" x14ac:dyDescent="0.2">
      <c r="A13" s="476" t="s">
        <v>2529</v>
      </c>
      <c r="B13" s="477">
        <f>'Fane6 "tværgående ydelser"'!J79/1000</f>
        <v>0</v>
      </c>
      <c r="C13" s="475" t="s">
        <v>2524</v>
      </c>
    </row>
    <row r="14" spans="1:5" x14ac:dyDescent="0.2">
      <c r="A14" s="476" t="s">
        <v>2530</v>
      </c>
      <c r="B14" s="477">
        <f>'Fane6 "tværgående ydelser"'!J86/1000</f>
        <v>0</v>
      </c>
      <c r="E14" s="476" t="s">
        <v>2525</v>
      </c>
    </row>
    <row r="15" spans="1:5" x14ac:dyDescent="0.2">
      <c r="A15" s="476" t="s">
        <v>2531</v>
      </c>
      <c r="B15" s="475" t="s">
        <v>2520</v>
      </c>
    </row>
  </sheetData>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C1313-EE21-41FB-9032-52F8FB081015}">
  <sheetPr>
    <tabColor theme="6" tint="-0.249977111117893"/>
  </sheetPr>
  <dimension ref="A1:N50"/>
  <sheetViews>
    <sheetView zoomScaleNormal="100" workbookViewId="0">
      <selection activeCell="D5" sqref="D5"/>
    </sheetView>
  </sheetViews>
  <sheetFormatPr defaultRowHeight="12.75" x14ac:dyDescent="0.2"/>
  <cols>
    <col min="1" max="1" width="46.42578125" customWidth="1"/>
    <col min="2" max="2" width="49.7109375" customWidth="1"/>
    <col min="3" max="4" width="20.7109375" customWidth="1"/>
    <col min="5" max="5" width="26.140625" customWidth="1"/>
    <col min="8" max="8" width="9.140625" customWidth="1"/>
    <col min="9" max="9" width="18.85546875" customWidth="1"/>
    <col min="10" max="10" width="16.5703125" customWidth="1"/>
    <col min="11" max="11" width="9.28515625" style="205" bestFit="1" customWidth="1"/>
    <col min="12" max="12" width="20" style="139" customWidth="1"/>
    <col min="13" max="13" width="9.140625" style="205" customWidth="1"/>
    <col min="14" max="14" width="9.140625" style="205"/>
  </cols>
  <sheetData>
    <row r="1" spans="1:14" x14ac:dyDescent="0.2">
      <c r="A1" s="113" t="s">
        <v>2511</v>
      </c>
    </row>
    <row r="3" spans="1:14" ht="23.25" x14ac:dyDescent="0.35">
      <c r="A3" s="230" t="s">
        <v>2490</v>
      </c>
      <c r="F3" s="2"/>
      <c r="G3" s="2"/>
    </row>
    <row r="4" spans="1:14" ht="13.5" thickBot="1" x14ac:dyDescent="0.25">
      <c r="E4" s="127"/>
      <c r="F4" s="2"/>
      <c r="G4" s="2"/>
    </row>
    <row r="5" spans="1:14" ht="16.5" thickBot="1" x14ac:dyDescent="0.3">
      <c r="A5" s="28" t="s">
        <v>929</v>
      </c>
      <c r="B5" s="27"/>
      <c r="C5" s="148" t="s">
        <v>101</v>
      </c>
      <c r="D5" s="205"/>
      <c r="E5" s="139"/>
      <c r="F5" s="205"/>
      <c r="G5" s="205"/>
      <c r="K5"/>
      <c r="L5"/>
      <c r="M5"/>
      <c r="N5"/>
    </row>
    <row r="6" spans="1:14" x14ac:dyDescent="0.2">
      <c r="A6" s="128" t="s">
        <v>2512</v>
      </c>
      <c r="B6" s="129"/>
      <c r="C6" s="150"/>
      <c r="D6" s="205"/>
      <c r="E6" s="139"/>
      <c r="F6" s="205"/>
      <c r="G6" s="205"/>
      <c r="K6"/>
      <c r="L6"/>
      <c r="M6"/>
      <c r="N6"/>
    </row>
    <row r="7" spans="1:14" x14ac:dyDescent="0.2">
      <c r="A7" s="140"/>
      <c r="B7" s="2"/>
      <c r="C7" s="467"/>
      <c r="D7" s="205"/>
      <c r="E7" s="139"/>
      <c r="F7" s="205"/>
      <c r="G7" s="205"/>
      <c r="K7"/>
      <c r="L7"/>
      <c r="M7"/>
      <c r="N7"/>
    </row>
    <row r="8" spans="1:14" x14ac:dyDescent="0.2">
      <c r="A8" s="140"/>
      <c r="B8" s="2"/>
      <c r="C8" s="467"/>
      <c r="D8" s="205"/>
      <c r="E8" s="139"/>
      <c r="F8" s="205"/>
      <c r="G8" s="205"/>
      <c r="K8"/>
      <c r="L8"/>
      <c r="M8"/>
      <c r="N8"/>
    </row>
    <row r="9" spans="1:14" x14ac:dyDescent="0.2">
      <c r="A9" s="140"/>
      <c r="B9" s="2"/>
      <c r="C9" s="467"/>
      <c r="D9" s="205"/>
      <c r="E9" s="139"/>
      <c r="F9" s="205"/>
      <c r="G9" s="205"/>
      <c r="K9"/>
      <c r="L9"/>
      <c r="M9"/>
      <c r="N9"/>
    </row>
    <row r="10" spans="1:14" s="27" customFormat="1" ht="16.5" thickBot="1" x14ac:dyDescent="0.3">
      <c r="A10" s="28" t="s">
        <v>2510</v>
      </c>
      <c r="K10" s="206"/>
      <c r="L10" s="135"/>
      <c r="M10" s="206"/>
      <c r="N10" s="206"/>
    </row>
    <row r="11" spans="1:14" s="27" customFormat="1" ht="51.75" thickBot="1" x14ac:dyDescent="0.25">
      <c r="A11" s="468" t="s">
        <v>2591</v>
      </c>
      <c r="B11" s="468" t="s">
        <v>2592</v>
      </c>
      <c r="C11" s="468" t="s">
        <v>2581</v>
      </c>
      <c r="D11" s="468" t="s">
        <v>2582</v>
      </c>
      <c r="J11" s="206"/>
      <c r="K11" s="135"/>
      <c r="L11" s="206"/>
      <c r="M11" s="206"/>
    </row>
    <row r="12" spans="1:14" s="27" customFormat="1" ht="39.950000000000003" customHeight="1" x14ac:dyDescent="0.2">
      <c r="A12" s="469"/>
      <c r="B12" s="470"/>
      <c r="C12" s="470"/>
      <c r="D12" s="471"/>
      <c r="J12" s="206"/>
      <c r="K12" s="135"/>
      <c r="L12" s="206"/>
      <c r="M12" s="206"/>
    </row>
    <row r="13" spans="1:14" s="27" customFormat="1" ht="39.950000000000003" customHeight="1" x14ac:dyDescent="0.2">
      <c r="A13" s="472"/>
      <c r="B13" s="473"/>
      <c r="C13" s="473"/>
      <c r="D13" s="474"/>
      <c r="J13" s="206"/>
      <c r="K13" s="135"/>
      <c r="L13" s="206"/>
      <c r="M13" s="206"/>
    </row>
    <row r="14" spans="1:14" s="27" customFormat="1" x14ac:dyDescent="0.2">
      <c r="K14" s="206"/>
      <c r="L14" s="135"/>
      <c r="M14" s="206"/>
      <c r="N14" s="206"/>
    </row>
    <row r="15" spans="1:14" s="27" customFormat="1" x14ac:dyDescent="0.2">
      <c r="K15" s="206"/>
      <c r="L15" s="135"/>
      <c r="M15" s="206"/>
      <c r="N15" s="206"/>
    </row>
    <row r="16" spans="1:14" s="27" customFormat="1" x14ac:dyDescent="0.2">
      <c r="K16" s="206"/>
      <c r="L16" s="135"/>
      <c r="M16" s="206"/>
      <c r="N16" s="206"/>
    </row>
    <row r="17" spans="11:14" s="27" customFormat="1" x14ac:dyDescent="0.2">
      <c r="K17" s="206"/>
      <c r="L17" s="135"/>
      <c r="M17" s="206"/>
      <c r="N17" s="206"/>
    </row>
    <row r="18" spans="11:14" s="27" customFormat="1" x14ac:dyDescent="0.2">
      <c r="K18" s="206"/>
      <c r="L18" s="135"/>
      <c r="M18" s="206"/>
      <c r="N18" s="206"/>
    </row>
    <row r="19" spans="11:14" s="27" customFormat="1" x14ac:dyDescent="0.2">
      <c r="K19" s="206"/>
      <c r="L19" s="135"/>
      <c r="M19" s="206"/>
      <c r="N19" s="206"/>
    </row>
    <row r="20" spans="11:14" s="27" customFormat="1" x14ac:dyDescent="0.2">
      <c r="K20" s="206"/>
      <c r="L20" s="135"/>
      <c r="M20" s="206"/>
      <c r="N20" s="206"/>
    </row>
    <row r="21" spans="11:14" s="27" customFormat="1" x14ac:dyDescent="0.2">
      <c r="K21" s="206"/>
      <c r="L21" s="135"/>
      <c r="M21" s="206"/>
      <c r="N21" s="206"/>
    </row>
    <row r="22" spans="11:14" s="27" customFormat="1" x14ac:dyDescent="0.2">
      <c r="K22" s="206"/>
      <c r="L22" s="135"/>
      <c r="M22" s="206"/>
      <c r="N22" s="206"/>
    </row>
    <row r="23" spans="11:14" s="27" customFormat="1" x14ac:dyDescent="0.2">
      <c r="K23" s="206"/>
      <c r="L23" s="135"/>
      <c r="M23" s="206"/>
      <c r="N23" s="206"/>
    </row>
    <row r="24" spans="11:14" s="27" customFormat="1" x14ac:dyDescent="0.2">
      <c r="K24" s="206"/>
      <c r="L24" s="135"/>
      <c r="M24" s="206"/>
      <c r="N24" s="206"/>
    </row>
    <row r="25" spans="11:14" s="27" customFormat="1" x14ac:dyDescent="0.2">
      <c r="K25" s="206"/>
      <c r="L25" s="135"/>
      <c r="M25" s="206"/>
      <c r="N25" s="206"/>
    </row>
    <row r="26" spans="11:14" s="27" customFormat="1" x14ac:dyDescent="0.2">
      <c r="K26" s="206"/>
      <c r="L26" s="135"/>
      <c r="M26" s="206"/>
      <c r="N26" s="206"/>
    </row>
    <row r="27" spans="11:14" s="27" customFormat="1" x14ac:dyDescent="0.2">
      <c r="K27" s="206"/>
      <c r="L27" s="135"/>
      <c r="M27" s="206"/>
      <c r="N27" s="206"/>
    </row>
    <row r="28" spans="11:14" s="27" customFormat="1" x14ac:dyDescent="0.2">
      <c r="K28" s="206"/>
      <c r="L28" s="135"/>
      <c r="M28" s="206"/>
      <c r="N28" s="206"/>
    </row>
    <row r="29" spans="11:14" s="27" customFormat="1" x14ac:dyDescent="0.2">
      <c r="K29" s="206"/>
      <c r="L29" s="135"/>
      <c r="M29" s="206"/>
      <c r="N29" s="206"/>
    </row>
    <row r="30" spans="11:14" s="27" customFormat="1" x14ac:dyDescent="0.2">
      <c r="K30" s="206"/>
      <c r="L30" s="135"/>
      <c r="M30" s="206"/>
      <c r="N30" s="206"/>
    </row>
    <row r="31" spans="11:14" s="27" customFormat="1" x14ac:dyDescent="0.2">
      <c r="K31" s="206"/>
      <c r="L31" s="135"/>
      <c r="M31" s="206"/>
      <c r="N31" s="206"/>
    </row>
    <row r="32" spans="11:14" s="27" customFormat="1" x14ac:dyDescent="0.2">
      <c r="K32" s="206"/>
      <c r="L32" s="135"/>
      <c r="M32" s="206"/>
      <c r="N32" s="206"/>
    </row>
    <row r="33" spans="11:14" s="27" customFormat="1" x14ac:dyDescent="0.2">
      <c r="K33" s="206"/>
      <c r="L33" s="135"/>
      <c r="M33" s="206"/>
      <c r="N33" s="206"/>
    </row>
    <row r="34" spans="11:14" s="27" customFormat="1" x14ac:dyDescent="0.2">
      <c r="K34" s="206"/>
      <c r="L34" s="135"/>
      <c r="M34" s="206"/>
      <c r="N34" s="206"/>
    </row>
    <row r="35" spans="11:14" s="27" customFormat="1" x14ac:dyDescent="0.2">
      <c r="K35" s="206"/>
      <c r="L35" s="135"/>
      <c r="M35" s="206"/>
      <c r="N35" s="206"/>
    </row>
    <row r="36" spans="11:14" s="27" customFormat="1" x14ac:dyDescent="0.2">
      <c r="K36" s="206"/>
      <c r="L36" s="135"/>
      <c r="M36" s="206"/>
      <c r="N36" s="206"/>
    </row>
    <row r="37" spans="11:14" s="27" customFormat="1" x14ac:dyDescent="0.2">
      <c r="K37" s="206"/>
      <c r="L37" s="135"/>
      <c r="M37" s="206"/>
      <c r="N37" s="206"/>
    </row>
    <row r="38" spans="11:14" s="27" customFormat="1" x14ac:dyDescent="0.2">
      <c r="K38" s="206"/>
      <c r="L38" s="135"/>
      <c r="M38" s="206"/>
      <c r="N38" s="206"/>
    </row>
    <row r="39" spans="11:14" s="27" customFormat="1" x14ac:dyDescent="0.2">
      <c r="K39" s="206"/>
      <c r="L39" s="135"/>
      <c r="M39" s="206"/>
      <c r="N39" s="206"/>
    </row>
    <row r="40" spans="11:14" s="27" customFormat="1" x14ac:dyDescent="0.2">
      <c r="K40" s="206"/>
      <c r="L40" s="135"/>
      <c r="M40" s="206"/>
      <c r="N40" s="206"/>
    </row>
    <row r="41" spans="11:14" s="27" customFormat="1" x14ac:dyDescent="0.2">
      <c r="K41" s="206"/>
      <c r="L41" s="135"/>
      <c r="M41" s="206"/>
      <c r="N41" s="206"/>
    </row>
    <row r="42" spans="11:14" s="27" customFormat="1" x14ac:dyDescent="0.2">
      <c r="K42" s="206"/>
      <c r="L42" s="135"/>
      <c r="M42" s="206"/>
      <c r="N42" s="206"/>
    </row>
    <row r="43" spans="11:14" s="27" customFormat="1" x14ac:dyDescent="0.2">
      <c r="K43" s="206"/>
      <c r="L43" s="135"/>
      <c r="M43" s="206"/>
      <c r="N43" s="206"/>
    </row>
    <row r="44" spans="11:14" s="27" customFormat="1" x14ac:dyDescent="0.2">
      <c r="K44" s="206"/>
      <c r="L44" s="135"/>
      <c r="M44" s="206"/>
      <c r="N44" s="206"/>
    </row>
    <row r="45" spans="11:14" s="27" customFormat="1" x14ac:dyDescent="0.2">
      <c r="K45" s="206"/>
      <c r="L45" s="135"/>
      <c r="M45" s="206"/>
      <c r="N45" s="206"/>
    </row>
    <row r="46" spans="11:14" s="27" customFormat="1" x14ac:dyDescent="0.2">
      <c r="K46" s="206"/>
      <c r="L46" s="135"/>
      <c r="M46" s="206"/>
      <c r="N46" s="206"/>
    </row>
    <row r="47" spans="11:14" s="27" customFormat="1" x14ac:dyDescent="0.2">
      <c r="K47" s="206"/>
      <c r="L47" s="135"/>
      <c r="M47" s="206"/>
      <c r="N47" s="206"/>
    </row>
    <row r="48" spans="11:14" s="27" customFormat="1" x14ac:dyDescent="0.2">
      <c r="K48" s="206"/>
      <c r="L48" s="135"/>
      <c r="M48" s="206"/>
      <c r="N48" s="206"/>
    </row>
    <row r="49" spans="11:14" s="27" customFormat="1" x14ac:dyDescent="0.2">
      <c r="K49" s="206"/>
      <c r="L49" s="135"/>
      <c r="M49" s="206"/>
      <c r="N49" s="206"/>
    </row>
    <row r="50" spans="11:14" s="27" customFormat="1" x14ac:dyDescent="0.2">
      <c r="K50" s="206"/>
      <c r="L50" s="135"/>
      <c r="M50" s="206"/>
      <c r="N50" s="206"/>
    </row>
  </sheetData>
  <dataValidations count="1">
    <dataValidation type="list" allowBlank="1" showInputMessage="1" showErrorMessage="1" sqref="B12" xr:uid="{B2958890-6357-4A1A-B1FF-668281E8C83C}">
      <formula1>#REF!</formula1>
    </dataValidation>
  </dataValidations>
  <pageMargins left="0.7" right="0.7" top="0.75" bottom="0.75" header="0.3" footer="0.3"/>
  <pageSetup paperSize="9" scale="78" orientation="portrait" r:id="rId1"/>
  <colBreaks count="1" manualBreakCount="1">
    <brk id="10" max="1048575" man="1"/>
  </colBreaks>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M100"/>
  <sheetViews>
    <sheetView zoomScaleNormal="100" workbookViewId="0">
      <selection activeCell="G11" sqref="G11"/>
    </sheetView>
  </sheetViews>
  <sheetFormatPr defaultRowHeight="12.75" x14ac:dyDescent="0.2"/>
  <cols>
    <col min="1" max="1" width="31.28515625" customWidth="1"/>
    <col min="2" max="2" width="11" customWidth="1"/>
    <col min="6" max="6" width="10.5703125" bestFit="1" customWidth="1"/>
    <col min="7" max="7" width="11" style="204" customWidth="1"/>
    <col min="8" max="8" width="45.5703125" customWidth="1"/>
    <col min="9" max="9" width="5.28515625" customWidth="1"/>
    <col min="10" max="10" width="22.28515625" customWidth="1"/>
    <col min="11" max="12" width="9.140625" style="204"/>
    <col min="13" max="13" width="44.7109375" customWidth="1"/>
  </cols>
  <sheetData>
    <row r="1" spans="1:8" ht="20.25" x14ac:dyDescent="0.3">
      <c r="A1" s="209" t="s">
        <v>865</v>
      </c>
      <c r="B1" s="94"/>
      <c r="C1" s="94"/>
      <c r="H1" s="209"/>
    </row>
    <row r="2" spans="1:8" x14ac:dyDescent="0.2">
      <c r="A2" s="205" t="s">
        <v>2583</v>
      </c>
    </row>
    <row r="3" spans="1:8" x14ac:dyDescent="0.2">
      <c r="A3" s="95" t="s">
        <v>868</v>
      </c>
    </row>
    <row r="5" spans="1:8" x14ac:dyDescent="0.2">
      <c r="A5" s="166" t="s">
        <v>43</v>
      </c>
      <c r="B5" s="183" t="s">
        <v>120</v>
      </c>
    </row>
    <row r="6" spans="1:8" x14ac:dyDescent="0.2">
      <c r="A6" s="181" t="s">
        <v>911</v>
      </c>
      <c r="B6" s="240"/>
    </row>
    <row r="7" spans="1:8" x14ac:dyDescent="0.2">
      <c r="A7" s="173" t="s">
        <v>112</v>
      </c>
      <c r="B7" s="196"/>
    </row>
    <row r="8" spans="1:8" x14ac:dyDescent="0.2">
      <c r="A8" s="173" t="s">
        <v>116</v>
      </c>
      <c r="B8" s="196"/>
    </row>
    <row r="9" spans="1:8" x14ac:dyDescent="0.2">
      <c r="A9" s="173" t="s">
        <v>113</v>
      </c>
      <c r="B9" s="196"/>
    </row>
    <row r="10" spans="1:8" x14ac:dyDescent="0.2">
      <c r="A10" s="174" t="s">
        <v>114</v>
      </c>
      <c r="B10" s="196"/>
    </row>
    <row r="11" spans="1:8" x14ac:dyDescent="0.2">
      <c r="A11" s="174" t="s">
        <v>136</v>
      </c>
      <c r="B11" s="196"/>
    </row>
    <row r="12" spans="1:8" x14ac:dyDescent="0.2">
      <c r="A12" s="174" t="s">
        <v>115</v>
      </c>
      <c r="B12" s="196"/>
    </row>
    <row r="14" spans="1:8" x14ac:dyDescent="0.2">
      <c r="A14" s="166" t="s">
        <v>117</v>
      </c>
      <c r="B14" s="183" t="s">
        <v>119</v>
      </c>
      <c r="C14" s="241" t="s">
        <v>2429</v>
      </c>
      <c r="D14" s="178"/>
      <c r="E14" s="178"/>
      <c r="F14" s="178"/>
      <c r="G14" s="211"/>
    </row>
    <row r="15" spans="1:8" x14ac:dyDescent="0.2">
      <c r="A15" s="231" t="s">
        <v>118</v>
      </c>
      <c r="B15" s="195"/>
      <c r="C15" s="175"/>
      <c r="D15" s="176"/>
      <c r="E15" s="176"/>
      <c r="F15" s="176"/>
      <c r="G15" s="175"/>
    </row>
    <row r="16" spans="1:8" x14ac:dyDescent="0.2">
      <c r="A16" s="231" t="s">
        <v>118</v>
      </c>
      <c r="B16" s="195"/>
      <c r="C16" s="175"/>
      <c r="D16" s="176"/>
      <c r="E16" s="176"/>
      <c r="F16" s="176"/>
      <c r="G16" s="175"/>
    </row>
    <row r="17" spans="1:13" x14ac:dyDescent="0.2">
      <c r="A17" s="231" t="s">
        <v>118</v>
      </c>
      <c r="B17" s="195"/>
      <c r="C17" s="175"/>
      <c r="D17" s="176"/>
      <c r="E17" s="176"/>
      <c r="F17" s="176"/>
      <c r="G17" s="175"/>
    </row>
    <row r="18" spans="1:13" x14ac:dyDescent="0.2">
      <c r="A18" s="231" t="s">
        <v>118</v>
      </c>
      <c r="B18" s="195"/>
      <c r="C18" s="175"/>
      <c r="D18" s="176"/>
      <c r="E18" s="176"/>
      <c r="F18" s="176"/>
      <c r="G18" s="175"/>
    </row>
    <row r="19" spans="1:13" x14ac:dyDescent="0.2">
      <c r="A19" s="210"/>
      <c r="B19" s="195"/>
      <c r="C19" s="175"/>
      <c r="D19" s="176"/>
      <c r="E19" s="176"/>
      <c r="F19" s="176"/>
      <c r="G19" s="175"/>
    </row>
    <row r="20" spans="1:13" x14ac:dyDescent="0.2">
      <c r="A20" s="210"/>
      <c r="B20" s="195"/>
      <c r="C20" s="175"/>
      <c r="D20" s="176"/>
      <c r="E20" s="176"/>
      <c r="F20" s="176"/>
      <c r="G20" s="175"/>
    </row>
    <row r="21" spans="1:13" x14ac:dyDescent="0.2">
      <c r="A21" s="210"/>
      <c r="B21" s="195"/>
      <c r="C21" s="175"/>
      <c r="D21" s="176"/>
      <c r="E21" s="176"/>
      <c r="F21" s="176"/>
      <c r="G21" s="175"/>
    </row>
    <row r="22" spans="1:13" x14ac:dyDescent="0.2">
      <c r="A22" s="225"/>
      <c r="B22" s="195"/>
      <c r="C22" s="176"/>
      <c r="D22" s="179"/>
      <c r="E22" s="180"/>
      <c r="F22" s="180"/>
      <c r="G22" s="212"/>
    </row>
    <row r="23" spans="1:13" x14ac:dyDescent="0.2">
      <c r="A23" s="140"/>
      <c r="C23" s="176"/>
      <c r="D23" s="179"/>
      <c r="E23" s="180"/>
      <c r="F23" s="180"/>
      <c r="G23" s="212"/>
    </row>
    <row r="24" spans="1:13" x14ac:dyDescent="0.2">
      <c r="A24" s="166" t="s">
        <v>121</v>
      </c>
      <c r="B24" s="182" t="s">
        <v>122</v>
      </c>
    </row>
    <row r="25" spans="1:13" x14ac:dyDescent="0.2">
      <c r="A25" s="173" t="s">
        <v>123</v>
      </c>
      <c r="B25" s="10">
        <v>1554</v>
      </c>
    </row>
    <row r="27" spans="1:13" ht="18" x14ac:dyDescent="0.25">
      <c r="A27" s="229" t="s">
        <v>830</v>
      </c>
      <c r="J27" s="114" t="s">
        <v>2436</v>
      </c>
    </row>
    <row r="28" spans="1:13" ht="51" x14ac:dyDescent="0.2">
      <c r="A28" s="166" t="s">
        <v>125</v>
      </c>
      <c r="B28" s="184" t="s">
        <v>44</v>
      </c>
      <c r="C28" s="185" t="s">
        <v>138</v>
      </c>
      <c r="D28" s="185" t="s">
        <v>45</v>
      </c>
      <c r="E28" s="186" t="s">
        <v>47</v>
      </c>
      <c r="F28" s="186" t="s">
        <v>843</v>
      </c>
      <c r="G28" s="213" t="s">
        <v>124</v>
      </c>
      <c r="H28" s="185" t="s">
        <v>46</v>
      </c>
      <c r="J28" s="166" t="s">
        <v>828</v>
      </c>
      <c r="K28" s="213" t="s">
        <v>839</v>
      </c>
      <c r="L28" s="213" t="s">
        <v>124</v>
      </c>
      <c r="M28" s="185" t="s">
        <v>46</v>
      </c>
    </row>
    <row r="29" spans="1:13" x14ac:dyDescent="0.2">
      <c r="A29" s="192" t="s">
        <v>118</v>
      </c>
      <c r="B29" s="193"/>
      <c r="C29" s="193"/>
      <c r="D29" s="3">
        <f>B29*C29*$B$10</f>
        <v>0</v>
      </c>
      <c r="E29" s="187">
        <f>D29/$B$25</f>
        <v>0</v>
      </c>
      <c r="F29" s="194"/>
      <c r="G29" s="10">
        <f>E29*F29</f>
        <v>0</v>
      </c>
      <c r="H29" s="3"/>
      <c r="J29" s="3" t="s">
        <v>127</v>
      </c>
      <c r="K29" s="167"/>
      <c r="L29" s="10">
        <f>$B$10*K29</f>
        <v>0</v>
      </c>
      <c r="M29" s="3"/>
    </row>
    <row r="30" spans="1:13" x14ac:dyDescent="0.2">
      <c r="A30" s="192" t="s">
        <v>118</v>
      </c>
      <c r="B30" s="193"/>
      <c r="C30" s="193"/>
      <c r="D30" s="3">
        <f t="shared" ref="D30:D32" si="0">B30*C30*$B$10</f>
        <v>0</v>
      </c>
      <c r="E30" s="187">
        <f t="shared" ref="E30:E32" si="1">D30/$B$25</f>
        <v>0</v>
      </c>
      <c r="F30" s="194"/>
      <c r="G30" s="10">
        <f>E30*F30</f>
        <v>0</v>
      </c>
      <c r="H30" s="3"/>
      <c r="J30" s="3" t="s">
        <v>126</v>
      </c>
      <c r="K30" s="167"/>
      <c r="L30" s="10">
        <f>$B$10*K30</f>
        <v>0</v>
      </c>
      <c r="M30" s="3"/>
    </row>
    <row r="31" spans="1:13" x14ac:dyDescent="0.2">
      <c r="A31" s="192" t="s">
        <v>118</v>
      </c>
      <c r="B31" s="193"/>
      <c r="C31" s="193"/>
      <c r="D31" s="3">
        <f t="shared" si="0"/>
        <v>0</v>
      </c>
      <c r="E31" s="187">
        <f t="shared" si="1"/>
        <v>0</v>
      </c>
      <c r="F31" s="194"/>
      <c r="G31" s="10">
        <f>E31*F31</f>
        <v>0</v>
      </c>
      <c r="H31" s="3"/>
      <c r="J31" s="3"/>
      <c r="K31" s="10"/>
      <c r="L31" s="10"/>
      <c r="M31" s="3"/>
    </row>
    <row r="32" spans="1:13" x14ac:dyDescent="0.2">
      <c r="A32" s="192" t="s">
        <v>118</v>
      </c>
      <c r="B32" s="193"/>
      <c r="C32" s="193"/>
      <c r="D32" s="3">
        <f t="shared" si="0"/>
        <v>0</v>
      </c>
      <c r="E32" s="187">
        <f t="shared" si="1"/>
        <v>0</v>
      </c>
      <c r="F32" s="194"/>
      <c r="G32" s="10">
        <f>E32*F32</f>
        <v>0</v>
      </c>
      <c r="H32" s="3"/>
      <c r="J32" s="3"/>
      <c r="K32" s="10"/>
      <c r="L32" s="10"/>
      <c r="M32" s="3"/>
    </row>
    <row r="33" spans="1:13" s="1" customFormat="1" x14ac:dyDescent="0.2">
      <c r="A33" s="161" t="s">
        <v>51</v>
      </c>
      <c r="B33" s="197"/>
      <c r="C33" s="197"/>
      <c r="D33" s="161"/>
      <c r="E33" s="198"/>
      <c r="F33" s="199"/>
      <c r="G33" s="199">
        <f>SUM(G29:G32)</f>
        <v>0</v>
      </c>
      <c r="H33" s="161"/>
      <c r="J33" s="161" t="s">
        <v>1</v>
      </c>
      <c r="K33" s="199"/>
      <c r="L33" s="199">
        <f>SUM(L29:L32)</f>
        <v>0</v>
      </c>
      <c r="M33" s="161"/>
    </row>
    <row r="35" spans="1:13" ht="18" x14ac:dyDescent="0.25">
      <c r="A35" s="229" t="s">
        <v>833</v>
      </c>
      <c r="J35" s="114" t="s">
        <v>2437</v>
      </c>
    </row>
    <row r="36" spans="1:13" ht="51" x14ac:dyDescent="0.2">
      <c r="A36" s="166" t="s">
        <v>125</v>
      </c>
      <c r="B36" s="184" t="s">
        <v>44</v>
      </c>
      <c r="C36" s="185" t="s">
        <v>138</v>
      </c>
      <c r="D36" s="185" t="s">
        <v>45</v>
      </c>
      <c r="E36" s="186" t="s">
        <v>47</v>
      </c>
      <c r="F36" s="186" t="s">
        <v>843</v>
      </c>
      <c r="G36" s="213" t="s">
        <v>124</v>
      </c>
      <c r="H36" s="185" t="s">
        <v>46</v>
      </c>
      <c r="J36" s="166" t="s">
        <v>828</v>
      </c>
      <c r="K36" s="213" t="s">
        <v>840</v>
      </c>
      <c r="L36" s="213" t="s">
        <v>124</v>
      </c>
      <c r="M36" s="185" t="s">
        <v>46</v>
      </c>
    </row>
    <row r="37" spans="1:13" x14ac:dyDescent="0.2">
      <c r="A37" s="161" t="s">
        <v>128</v>
      </c>
      <c r="B37" s="188"/>
      <c r="C37" s="188"/>
      <c r="D37" s="189"/>
      <c r="E37" s="190"/>
      <c r="F37" s="191"/>
      <c r="G37" s="191">
        <f>SUM(G38:G40)</f>
        <v>0</v>
      </c>
      <c r="H37" s="189"/>
      <c r="J37" s="161" t="s">
        <v>128</v>
      </c>
      <c r="K37" s="199"/>
      <c r="L37" s="199">
        <f>SUM(L38:L40)</f>
        <v>0</v>
      </c>
      <c r="M37" s="161"/>
    </row>
    <row r="38" spans="1:13" x14ac:dyDescent="0.2">
      <c r="A38" s="173" t="s">
        <v>49</v>
      </c>
      <c r="B38" s="193"/>
      <c r="C38" s="193"/>
      <c r="D38" s="3">
        <f>B38*C38*$B$7</f>
        <v>0</v>
      </c>
      <c r="E38" s="187">
        <f>D38/$B$25</f>
        <v>0</v>
      </c>
      <c r="F38" s="194"/>
      <c r="G38" s="10">
        <f>E38*F38</f>
        <v>0</v>
      </c>
      <c r="H38" s="227"/>
      <c r="J38" s="173" t="s">
        <v>127</v>
      </c>
      <c r="K38" s="167"/>
      <c r="L38" s="10">
        <f>$B$7*K38</f>
        <v>0</v>
      </c>
      <c r="M38" s="228"/>
    </row>
    <row r="39" spans="1:13" x14ac:dyDescent="0.2">
      <c r="A39" s="173" t="s">
        <v>48</v>
      </c>
      <c r="B39" s="193"/>
      <c r="C39" s="193"/>
      <c r="D39" s="3">
        <f>B39*C39*$B$7</f>
        <v>0</v>
      </c>
      <c r="E39" s="187">
        <f>D39/$B$25</f>
        <v>0</v>
      </c>
      <c r="F39" s="194"/>
      <c r="G39" s="10">
        <f>E39*F39</f>
        <v>0</v>
      </c>
      <c r="H39" s="227"/>
      <c r="J39" s="173" t="s">
        <v>132</v>
      </c>
      <c r="K39" s="167"/>
      <c r="L39" s="10">
        <f>$B$7*K39</f>
        <v>0</v>
      </c>
      <c r="M39" s="228"/>
    </row>
    <row r="40" spans="1:13" x14ac:dyDescent="0.2">
      <c r="A40" s="192" t="s">
        <v>118</v>
      </c>
      <c r="B40" s="193"/>
      <c r="C40" s="193"/>
      <c r="D40" s="3">
        <f>B40*C40*$B$7</f>
        <v>0</v>
      </c>
      <c r="E40" s="187">
        <f t="shared" ref="E40:E42" si="2">D40/$B$25</f>
        <v>0</v>
      </c>
      <c r="F40" s="194"/>
      <c r="G40" s="10">
        <f>E40*F40</f>
        <v>0</v>
      </c>
      <c r="H40" s="227"/>
      <c r="J40" s="3"/>
      <c r="K40" s="10"/>
      <c r="L40" s="10"/>
      <c r="M40" s="3"/>
    </row>
    <row r="41" spans="1:13" x14ac:dyDescent="0.2">
      <c r="A41" s="161" t="s">
        <v>129</v>
      </c>
      <c r="B41" s="188"/>
      <c r="C41" s="188"/>
      <c r="D41" s="189"/>
      <c r="E41" s="190"/>
      <c r="F41" s="191"/>
      <c r="G41" s="191">
        <f>SUM(G42:G46)</f>
        <v>0</v>
      </c>
      <c r="H41" s="189"/>
      <c r="J41" s="161" t="s">
        <v>129</v>
      </c>
      <c r="K41" s="199"/>
      <c r="L41" s="199">
        <f>SUM(L42:L46)</f>
        <v>0</v>
      </c>
      <c r="M41" s="161"/>
    </row>
    <row r="42" spans="1:13" x14ac:dyDescent="0.2">
      <c r="A42" s="173" t="s">
        <v>49</v>
      </c>
      <c r="B42" s="193"/>
      <c r="C42" s="193"/>
      <c r="D42" s="3">
        <f t="shared" ref="D42:D52" si="3">B42*C42*$B$7</f>
        <v>0</v>
      </c>
      <c r="E42" s="187">
        <f t="shared" si="2"/>
        <v>0</v>
      </c>
      <c r="F42" s="194"/>
      <c r="G42" s="10">
        <f>E42*F42</f>
        <v>0</v>
      </c>
      <c r="H42" s="227"/>
      <c r="J42" s="173" t="s">
        <v>127</v>
      </c>
      <c r="K42" s="167"/>
      <c r="L42" s="10">
        <f t="shared" ref="L42:L46" si="4">$B$7*K42</f>
        <v>0</v>
      </c>
      <c r="M42" s="3"/>
    </row>
    <row r="43" spans="1:13" x14ac:dyDescent="0.2">
      <c r="A43" s="173" t="s">
        <v>844</v>
      </c>
      <c r="B43" s="193"/>
      <c r="C43" s="193"/>
      <c r="D43" s="3">
        <f t="shared" si="3"/>
        <v>0</v>
      </c>
      <c r="E43" s="187">
        <f t="shared" ref="E43:E48" si="5">D43/$B$25</f>
        <v>0</v>
      </c>
      <c r="F43" s="194"/>
      <c r="G43" s="10">
        <f>E43*F43</f>
        <v>0</v>
      </c>
      <c r="H43" s="227"/>
      <c r="J43" s="181" t="s">
        <v>133</v>
      </c>
      <c r="K43" s="167"/>
      <c r="L43" s="10">
        <f t="shared" si="4"/>
        <v>0</v>
      </c>
      <c r="M43" s="3"/>
    </row>
    <row r="44" spans="1:13" x14ac:dyDescent="0.2">
      <c r="A44" s="173" t="s">
        <v>86</v>
      </c>
      <c r="B44" s="193"/>
      <c r="C44" s="193"/>
      <c r="D44" s="3">
        <f>B44*C44*$B$7</f>
        <v>0</v>
      </c>
      <c r="E44" s="187">
        <f t="shared" ref="E44" si="6">D44/$B$25</f>
        <v>0</v>
      </c>
      <c r="F44" s="194"/>
      <c r="G44" s="10">
        <f>E44*F44</f>
        <v>0</v>
      </c>
      <c r="H44" s="227"/>
      <c r="J44" s="181" t="s">
        <v>134</v>
      </c>
      <c r="K44" s="167"/>
      <c r="L44" s="10">
        <f t="shared" si="4"/>
        <v>0</v>
      </c>
      <c r="M44" s="3"/>
    </row>
    <row r="45" spans="1:13" x14ac:dyDescent="0.2">
      <c r="A45" s="192"/>
      <c r="B45" s="193"/>
      <c r="C45" s="193"/>
      <c r="D45" s="3">
        <f t="shared" si="3"/>
        <v>0</v>
      </c>
      <c r="E45" s="187">
        <f t="shared" ref="E45:E46" si="7">D45/$B$25</f>
        <v>0</v>
      </c>
      <c r="F45" s="194"/>
      <c r="G45" s="10">
        <f t="shared" ref="G45:G46" si="8">E45*F45</f>
        <v>0</v>
      </c>
      <c r="H45" s="227"/>
      <c r="J45" s="181" t="s">
        <v>135</v>
      </c>
      <c r="K45" s="167"/>
      <c r="L45" s="10">
        <f t="shared" si="4"/>
        <v>0</v>
      </c>
      <c r="M45" s="3"/>
    </row>
    <row r="46" spans="1:13" x14ac:dyDescent="0.2">
      <c r="A46" s="192"/>
      <c r="B46" s="193"/>
      <c r="C46" s="193"/>
      <c r="D46" s="3">
        <f t="shared" si="3"/>
        <v>0</v>
      </c>
      <c r="E46" s="187">
        <f t="shared" si="7"/>
        <v>0</v>
      </c>
      <c r="F46" s="194"/>
      <c r="G46" s="10">
        <f t="shared" si="8"/>
        <v>0</v>
      </c>
      <c r="H46" s="3"/>
      <c r="J46" s="173" t="s">
        <v>864</v>
      </c>
      <c r="K46" s="167"/>
      <c r="L46" s="10">
        <f t="shared" si="4"/>
        <v>0</v>
      </c>
      <c r="M46" s="3"/>
    </row>
    <row r="47" spans="1:13" x14ac:dyDescent="0.2">
      <c r="A47" s="161" t="s">
        <v>130</v>
      </c>
      <c r="B47" s="188"/>
      <c r="C47" s="188"/>
      <c r="D47" s="189"/>
      <c r="E47" s="190"/>
      <c r="F47" s="191"/>
      <c r="G47" s="191">
        <f>SUM(G48:G50)</f>
        <v>0</v>
      </c>
      <c r="H47" s="189"/>
      <c r="J47" s="161" t="s">
        <v>130</v>
      </c>
      <c r="K47" s="199"/>
      <c r="L47" s="199">
        <f>SUM(L48:L50)</f>
        <v>0</v>
      </c>
      <c r="M47" s="161"/>
    </row>
    <row r="48" spans="1:13" x14ac:dyDescent="0.2">
      <c r="A48" s="192" t="s">
        <v>118</v>
      </c>
      <c r="B48" s="193"/>
      <c r="C48" s="193"/>
      <c r="D48" s="3">
        <f t="shared" si="3"/>
        <v>0</v>
      </c>
      <c r="E48" s="187">
        <f t="shared" si="5"/>
        <v>0</v>
      </c>
      <c r="F48" s="194"/>
      <c r="G48" s="10">
        <f>E48*F48</f>
        <v>0</v>
      </c>
      <c r="H48" s="3"/>
      <c r="J48" s="3" t="s">
        <v>127</v>
      </c>
      <c r="K48" s="167"/>
      <c r="L48" s="10">
        <f t="shared" ref="L48:L50" si="9">$B$7*K48</f>
        <v>0</v>
      </c>
      <c r="M48" s="3"/>
    </row>
    <row r="49" spans="1:13" x14ac:dyDescent="0.2">
      <c r="A49" s="192"/>
      <c r="B49" s="193"/>
      <c r="C49" s="193"/>
      <c r="D49" s="3"/>
      <c r="E49" s="187"/>
      <c r="F49" s="194"/>
      <c r="G49" s="10"/>
      <c r="H49" s="3"/>
      <c r="J49" s="3" t="s">
        <v>831</v>
      </c>
      <c r="K49" s="167"/>
      <c r="L49" s="10">
        <f t="shared" si="9"/>
        <v>0</v>
      </c>
      <c r="M49" s="3"/>
    </row>
    <row r="50" spans="1:13" x14ac:dyDescent="0.2">
      <c r="A50" s="192"/>
      <c r="B50" s="193"/>
      <c r="C50" s="193"/>
      <c r="D50" s="3"/>
      <c r="E50" s="187"/>
      <c r="F50" s="194"/>
      <c r="G50" s="10">
        <f>E50*F50</f>
        <v>0</v>
      </c>
      <c r="H50" s="3"/>
      <c r="J50" s="173" t="s">
        <v>860</v>
      </c>
      <c r="K50" s="167"/>
      <c r="L50" s="10">
        <f t="shared" si="9"/>
        <v>0</v>
      </c>
      <c r="M50" s="3"/>
    </row>
    <row r="51" spans="1:13" x14ac:dyDescent="0.2">
      <c r="A51" s="161" t="s">
        <v>131</v>
      </c>
      <c r="B51" s="188"/>
      <c r="C51" s="188"/>
      <c r="D51" s="189"/>
      <c r="E51" s="190"/>
      <c r="F51" s="191"/>
      <c r="G51" s="191">
        <f>SUM(G52:G54)</f>
        <v>0</v>
      </c>
      <c r="H51" s="189"/>
      <c r="J51" s="161" t="s">
        <v>131</v>
      </c>
      <c r="K51" s="199"/>
      <c r="L51" s="199">
        <f>SUM(L52:L54)</f>
        <v>0</v>
      </c>
      <c r="M51" s="161"/>
    </row>
    <row r="52" spans="1:13" x14ac:dyDescent="0.2">
      <c r="A52" s="192" t="s">
        <v>118</v>
      </c>
      <c r="B52" s="193"/>
      <c r="C52" s="193"/>
      <c r="D52" s="3">
        <f t="shared" si="3"/>
        <v>0</v>
      </c>
      <c r="E52" s="187">
        <f t="shared" ref="E52" si="10">D52/$B$25</f>
        <v>0</v>
      </c>
      <c r="F52" s="194"/>
      <c r="G52" s="10">
        <f>E52*F52</f>
        <v>0</v>
      </c>
      <c r="H52" s="3"/>
      <c r="J52" s="3" t="s">
        <v>127</v>
      </c>
      <c r="K52" s="167"/>
      <c r="L52" s="10">
        <f>$B$7*K52</f>
        <v>0</v>
      </c>
      <c r="M52" s="3"/>
    </row>
    <row r="53" spans="1:13" x14ac:dyDescent="0.2">
      <c r="A53" s="192"/>
      <c r="B53" s="193"/>
      <c r="C53" s="193"/>
      <c r="D53" s="3"/>
      <c r="E53" s="187"/>
      <c r="F53" s="194"/>
      <c r="G53" s="10"/>
      <c r="H53" s="3"/>
      <c r="J53" s="3" t="s">
        <v>832</v>
      </c>
      <c r="K53" s="167"/>
      <c r="L53" s="10">
        <f>$B$7*K53</f>
        <v>0</v>
      </c>
      <c r="M53" s="3"/>
    </row>
    <row r="54" spans="1:13" x14ac:dyDescent="0.2">
      <c r="A54" s="192"/>
      <c r="B54" s="193"/>
      <c r="C54" s="193"/>
      <c r="D54" s="3"/>
      <c r="E54" s="187"/>
      <c r="F54" s="194"/>
      <c r="G54" s="10">
        <f>E54*F54</f>
        <v>0</v>
      </c>
      <c r="H54" s="3"/>
      <c r="J54" s="173" t="s">
        <v>860</v>
      </c>
      <c r="K54" s="167"/>
      <c r="L54" s="10">
        <f>$B$7*K54</f>
        <v>0</v>
      </c>
      <c r="M54" s="228"/>
    </row>
    <row r="55" spans="1:13" x14ac:dyDescent="0.2">
      <c r="A55" s="166" t="s">
        <v>1</v>
      </c>
      <c r="B55" s="166"/>
      <c r="C55" s="166"/>
      <c r="D55" s="166"/>
      <c r="E55" s="166"/>
      <c r="F55" s="166"/>
      <c r="G55" s="169">
        <f>G37+G41+G47+G51</f>
        <v>0</v>
      </c>
      <c r="H55" s="166"/>
      <c r="J55" s="166" t="s">
        <v>1</v>
      </c>
      <c r="K55" s="169"/>
      <c r="L55" s="169">
        <f>L51+L47+L41+L37</f>
        <v>0</v>
      </c>
      <c r="M55" s="166"/>
    </row>
    <row r="56" spans="1:13" s="208" customFormat="1" x14ac:dyDescent="0.2">
      <c r="A56" s="207"/>
      <c r="B56" s="207"/>
      <c r="C56" s="207"/>
      <c r="D56" s="207"/>
      <c r="E56" s="207"/>
      <c r="F56" s="207"/>
      <c r="G56" s="214"/>
      <c r="H56" s="207"/>
      <c r="J56" s="207"/>
      <c r="K56" s="214"/>
      <c r="L56" s="214"/>
      <c r="M56" s="207"/>
    </row>
    <row r="57" spans="1:13" s="208" customFormat="1" ht="18" x14ac:dyDescent="0.25">
      <c r="A57" s="229" t="s">
        <v>849</v>
      </c>
      <c r="B57" s="207"/>
      <c r="C57" s="207"/>
      <c r="D57" s="207"/>
      <c r="E57" s="207"/>
      <c r="F57" s="207"/>
      <c r="G57" s="214"/>
      <c r="H57" s="207"/>
      <c r="J57" s="215" t="s">
        <v>2438</v>
      </c>
      <c r="K57" s="214"/>
      <c r="L57" s="214"/>
      <c r="M57" s="207"/>
    </row>
    <row r="58" spans="1:13" s="208" customFormat="1" ht="51" x14ac:dyDescent="0.2">
      <c r="A58" s="166" t="s">
        <v>125</v>
      </c>
      <c r="B58" s="184" t="s">
        <v>871</v>
      </c>
      <c r="C58" s="184" t="s">
        <v>875</v>
      </c>
      <c r="D58" s="185" t="s">
        <v>45</v>
      </c>
      <c r="E58" s="186" t="s">
        <v>47</v>
      </c>
      <c r="F58" s="186" t="s">
        <v>843</v>
      </c>
      <c r="G58" s="213" t="s">
        <v>124</v>
      </c>
      <c r="H58" s="185" t="s">
        <v>46</v>
      </c>
      <c r="I58"/>
      <c r="J58" s="166" t="s">
        <v>828</v>
      </c>
      <c r="K58" s="213" t="s">
        <v>927</v>
      </c>
      <c r="L58" s="213" t="s">
        <v>124</v>
      </c>
      <c r="M58" s="185" t="s">
        <v>46</v>
      </c>
    </row>
    <row r="59" spans="1:13" s="208" customFormat="1" x14ac:dyDescent="0.2">
      <c r="A59" s="173" t="s">
        <v>50</v>
      </c>
      <c r="B59" s="193"/>
      <c r="C59" s="193"/>
      <c r="D59" s="3"/>
      <c r="E59" s="187"/>
      <c r="F59" s="194"/>
      <c r="G59" s="10"/>
      <c r="H59" s="227"/>
      <c r="J59" s="181" t="s">
        <v>127</v>
      </c>
      <c r="K59" s="217"/>
      <c r="L59" s="234">
        <f>K59*$B$8</f>
        <v>0</v>
      </c>
      <c r="M59" s="216"/>
    </row>
    <row r="60" spans="1:13" s="208" customFormat="1" x14ac:dyDescent="0.2">
      <c r="A60" s="192" t="s">
        <v>118</v>
      </c>
      <c r="B60" s="193"/>
      <c r="C60" s="193"/>
      <c r="D60" s="3"/>
      <c r="E60" s="187"/>
      <c r="F60" s="194"/>
      <c r="G60" s="10"/>
      <c r="H60" s="227"/>
      <c r="J60" s="181" t="s">
        <v>851</v>
      </c>
      <c r="K60" s="217"/>
      <c r="L60" s="234">
        <f t="shared" ref="L60:L62" si="11">K60*$B$8</f>
        <v>0</v>
      </c>
      <c r="M60" s="216"/>
    </row>
    <row r="61" spans="1:13" s="208" customFormat="1" x14ac:dyDescent="0.2">
      <c r="A61" s="192" t="s">
        <v>118</v>
      </c>
      <c r="B61" s="193"/>
      <c r="C61" s="193"/>
      <c r="D61" s="3"/>
      <c r="E61" s="187"/>
      <c r="F61" s="194"/>
      <c r="G61" s="10"/>
      <c r="H61" s="227"/>
      <c r="J61" s="181" t="s">
        <v>852</v>
      </c>
      <c r="K61" s="217"/>
      <c r="L61" s="234">
        <f t="shared" si="11"/>
        <v>0</v>
      </c>
      <c r="M61" s="216"/>
    </row>
    <row r="62" spans="1:13" s="208" customFormat="1" x14ac:dyDescent="0.2">
      <c r="A62" s="192" t="s">
        <v>118</v>
      </c>
      <c r="B62" s="193"/>
      <c r="C62" s="193"/>
      <c r="D62" s="3"/>
      <c r="E62" s="187"/>
      <c r="F62" s="194"/>
      <c r="G62" s="10"/>
      <c r="H62" s="3"/>
      <c r="J62" s="181" t="s">
        <v>853</v>
      </c>
      <c r="K62" s="217"/>
      <c r="L62" s="234">
        <f t="shared" si="11"/>
        <v>0</v>
      </c>
      <c r="M62" s="216"/>
    </row>
    <row r="63" spans="1:13" s="208" customFormat="1" x14ac:dyDescent="0.2">
      <c r="A63" s="166" t="s">
        <v>1</v>
      </c>
      <c r="B63" s="166"/>
      <c r="C63" s="166"/>
      <c r="D63" s="166"/>
      <c r="E63" s="166"/>
      <c r="F63" s="166"/>
      <c r="G63" s="169">
        <f>SUM(G59:G62)</f>
        <v>0</v>
      </c>
      <c r="H63" s="166"/>
      <c r="J63" s="166" t="s">
        <v>1</v>
      </c>
      <c r="K63" s="169"/>
      <c r="L63" s="169">
        <f>SUM(L59:L62)</f>
        <v>0</v>
      </c>
      <c r="M63" s="166"/>
    </row>
    <row r="64" spans="1:13" s="208" customFormat="1" x14ac:dyDescent="0.2">
      <c r="A64" s="207"/>
      <c r="B64" s="207"/>
      <c r="C64" s="207"/>
      <c r="D64" s="207"/>
      <c r="E64" s="207"/>
      <c r="F64" s="207"/>
      <c r="G64" s="214"/>
      <c r="H64" s="207"/>
      <c r="J64" s="207"/>
      <c r="K64" s="214"/>
      <c r="L64" s="214"/>
      <c r="M64" s="207"/>
    </row>
    <row r="65" spans="1:13" ht="18" x14ac:dyDescent="0.25">
      <c r="A65" s="229" t="s">
        <v>835</v>
      </c>
      <c r="F65" s="204"/>
      <c r="J65" s="114" t="s">
        <v>2439</v>
      </c>
    </row>
    <row r="66" spans="1:13" ht="51" x14ac:dyDescent="0.2">
      <c r="A66" s="166" t="s">
        <v>125</v>
      </c>
      <c r="B66" s="184" t="s">
        <v>44</v>
      </c>
      <c r="C66" s="185" t="s">
        <v>138</v>
      </c>
      <c r="D66" s="185" t="s">
        <v>45</v>
      </c>
      <c r="E66" s="186" t="s">
        <v>47</v>
      </c>
      <c r="F66" s="213" t="s">
        <v>843</v>
      </c>
      <c r="G66" s="213" t="s">
        <v>124</v>
      </c>
      <c r="H66" s="185" t="s">
        <v>46</v>
      </c>
      <c r="J66" s="166" t="s">
        <v>828</v>
      </c>
      <c r="K66" s="213" t="s">
        <v>841</v>
      </c>
      <c r="L66" s="213" t="s">
        <v>124</v>
      </c>
      <c r="M66" s="185" t="s">
        <v>46</v>
      </c>
    </row>
    <row r="67" spans="1:13" x14ac:dyDescent="0.2">
      <c r="A67" s="166" t="s">
        <v>52</v>
      </c>
      <c r="B67" s="184"/>
      <c r="C67" s="185"/>
      <c r="D67" s="185"/>
      <c r="E67" s="186"/>
      <c r="F67" s="213"/>
      <c r="G67" s="199">
        <f>SUM(G68:G70)</f>
        <v>0</v>
      </c>
      <c r="H67" s="185"/>
      <c r="J67" s="166" t="s">
        <v>52</v>
      </c>
      <c r="K67" s="213"/>
      <c r="L67" s="232">
        <f>SUM(L68:L70)</f>
        <v>0</v>
      </c>
      <c r="M67" s="185"/>
    </row>
    <row r="68" spans="1:13" s="208" customFormat="1" x14ac:dyDescent="0.2">
      <c r="A68" s="192" t="s">
        <v>118</v>
      </c>
      <c r="B68" s="220"/>
      <c r="C68" s="221"/>
      <c r="D68" s="222">
        <f>B68*C68*$B$11</f>
        <v>0</v>
      </c>
      <c r="E68" s="223">
        <f>D68/$B$25</f>
        <v>0</v>
      </c>
      <c r="F68" s="194"/>
      <c r="G68" s="224">
        <f>F68*E68</f>
        <v>0</v>
      </c>
      <c r="H68" s="222"/>
      <c r="J68" s="226" t="s">
        <v>127</v>
      </c>
      <c r="K68" s="194"/>
      <c r="L68" s="10">
        <f>$B$11*K68</f>
        <v>0</v>
      </c>
      <c r="M68" s="153"/>
    </row>
    <row r="69" spans="1:13" s="208" customFormat="1" x14ac:dyDescent="0.2">
      <c r="A69" s="192" t="s">
        <v>118</v>
      </c>
      <c r="B69" s="220"/>
      <c r="C69" s="221"/>
      <c r="D69" s="222">
        <f>B69*C69*$B$11</f>
        <v>0</v>
      </c>
      <c r="E69" s="223">
        <f>D69/$B$25</f>
        <v>0</v>
      </c>
      <c r="F69" s="194"/>
      <c r="G69" s="224">
        <f>F69*E69</f>
        <v>0</v>
      </c>
      <c r="H69" s="222"/>
      <c r="J69" s="226" t="s">
        <v>853</v>
      </c>
      <c r="K69" s="194"/>
      <c r="L69" s="10">
        <f t="shared" ref="L69:L70" si="12">$B$11*K69</f>
        <v>0</v>
      </c>
      <c r="M69" s="153"/>
    </row>
    <row r="70" spans="1:13" x14ac:dyDescent="0.2">
      <c r="A70" s="192" t="s">
        <v>118</v>
      </c>
      <c r="B70" s="193"/>
      <c r="C70" s="193"/>
      <c r="D70" s="222">
        <f>B70*C70*$B$11</f>
        <v>0</v>
      </c>
      <c r="E70" s="223">
        <f>D70/$B$25</f>
        <v>0</v>
      </c>
      <c r="F70" s="194"/>
      <c r="G70" s="224">
        <f>F70*E70</f>
        <v>0</v>
      </c>
      <c r="H70" s="3"/>
      <c r="J70" s="173"/>
      <c r="K70" s="194"/>
      <c r="L70" s="10">
        <f t="shared" si="12"/>
        <v>0</v>
      </c>
      <c r="M70" s="3"/>
    </row>
    <row r="71" spans="1:13" s="1" customFormat="1" x14ac:dyDescent="0.2">
      <c r="A71" s="161" t="s">
        <v>128</v>
      </c>
      <c r="B71" s="197"/>
      <c r="C71" s="197"/>
      <c r="D71" s="161"/>
      <c r="E71" s="198"/>
      <c r="F71" s="199"/>
      <c r="G71" s="199">
        <f>SUM(G72:G74)</f>
        <v>0</v>
      </c>
      <c r="H71" s="161"/>
      <c r="J71" s="161" t="s">
        <v>128</v>
      </c>
      <c r="K71" s="199"/>
      <c r="L71" s="199">
        <f>SUM(L72:L74)</f>
        <v>0</v>
      </c>
      <c r="M71" s="161"/>
    </row>
    <row r="72" spans="1:13" x14ac:dyDescent="0.2">
      <c r="A72" s="192" t="s">
        <v>118</v>
      </c>
      <c r="B72" s="193"/>
      <c r="C72" s="193"/>
      <c r="D72" s="3">
        <f>B72*C72*$B$11</f>
        <v>0</v>
      </c>
      <c r="E72" s="187">
        <f>D72/$B$25</f>
        <v>0</v>
      </c>
      <c r="F72" s="194"/>
      <c r="G72" s="10">
        <f>E72*F72</f>
        <v>0</v>
      </c>
      <c r="H72" s="3"/>
      <c r="J72" s="173" t="s">
        <v>127</v>
      </c>
      <c r="K72" s="194"/>
      <c r="L72" s="10">
        <f>$B$11*K72</f>
        <v>0</v>
      </c>
      <c r="M72" s="3"/>
    </row>
    <row r="73" spans="1:13" x14ac:dyDescent="0.2">
      <c r="A73" s="192" t="s">
        <v>118</v>
      </c>
      <c r="B73" s="193"/>
      <c r="C73" s="193"/>
      <c r="D73" s="3">
        <f t="shared" ref="D73:D82" si="13">B73*C73*$B$11</f>
        <v>0</v>
      </c>
      <c r="E73" s="187">
        <f t="shared" ref="E73:E74" si="14">D73/$B$25</f>
        <v>0</v>
      </c>
      <c r="F73" s="194"/>
      <c r="G73" s="10">
        <f>E73*F73</f>
        <v>0</v>
      </c>
      <c r="H73" s="3"/>
      <c r="J73" s="173" t="s">
        <v>132</v>
      </c>
      <c r="K73" s="194"/>
      <c r="L73" s="10">
        <f>$B$11*K73</f>
        <v>0</v>
      </c>
      <c r="M73" s="3"/>
    </row>
    <row r="74" spans="1:13" x14ac:dyDescent="0.2">
      <c r="A74" s="192" t="s">
        <v>118</v>
      </c>
      <c r="B74" s="193"/>
      <c r="C74" s="193"/>
      <c r="D74" s="3">
        <f t="shared" si="13"/>
        <v>0</v>
      </c>
      <c r="E74" s="187">
        <f t="shared" si="14"/>
        <v>0</v>
      </c>
      <c r="F74" s="194"/>
      <c r="G74" s="10">
        <f>E74*F74</f>
        <v>0</v>
      </c>
      <c r="H74" s="3"/>
      <c r="J74" s="3"/>
      <c r="K74" s="194"/>
      <c r="L74" s="10"/>
      <c r="M74" s="3"/>
    </row>
    <row r="75" spans="1:13" s="1" customFormat="1" x14ac:dyDescent="0.2">
      <c r="A75" s="161" t="s">
        <v>129</v>
      </c>
      <c r="B75" s="197"/>
      <c r="C75" s="197"/>
      <c r="D75" s="161"/>
      <c r="E75" s="198"/>
      <c r="F75" s="199"/>
      <c r="G75" s="199">
        <f>SUM(G76:G79)</f>
        <v>0</v>
      </c>
      <c r="H75" s="161"/>
      <c r="J75" s="161" t="s">
        <v>129</v>
      </c>
      <c r="K75" s="199"/>
      <c r="L75" s="199">
        <f>SUM(L76:L79)</f>
        <v>0</v>
      </c>
      <c r="M75" s="161"/>
    </row>
    <row r="76" spans="1:13" x14ac:dyDescent="0.2">
      <c r="A76" s="192" t="s">
        <v>118</v>
      </c>
      <c r="B76" s="193"/>
      <c r="C76" s="193"/>
      <c r="D76" s="3">
        <f t="shared" si="13"/>
        <v>0</v>
      </c>
      <c r="E76" s="187">
        <f t="shared" ref="E76:E78" si="15">D76/$B$25</f>
        <v>0</v>
      </c>
      <c r="F76" s="194"/>
      <c r="G76" s="10">
        <f>E76*F76</f>
        <v>0</v>
      </c>
      <c r="H76" s="3"/>
      <c r="J76" s="173" t="s">
        <v>127</v>
      </c>
      <c r="K76" s="194"/>
      <c r="L76" s="10">
        <f t="shared" ref="L76:L79" si="16">$B$11*K76</f>
        <v>0</v>
      </c>
      <c r="M76" s="3"/>
    </row>
    <row r="77" spans="1:13" x14ac:dyDescent="0.2">
      <c r="A77" s="192" t="s">
        <v>118</v>
      </c>
      <c r="B77" s="193"/>
      <c r="C77" s="193"/>
      <c r="D77" s="3">
        <f t="shared" si="13"/>
        <v>0</v>
      </c>
      <c r="E77" s="187">
        <f t="shared" si="15"/>
        <v>0</v>
      </c>
      <c r="F77" s="194"/>
      <c r="G77" s="10">
        <f>E77*F77</f>
        <v>0</v>
      </c>
      <c r="H77" s="3"/>
      <c r="J77" s="181" t="s">
        <v>133</v>
      </c>
      <c r="K77" s="194"/>
      <c r="L77" s="10">
        <f t="shared" si="16"/>
        <v>0</v>
      </c>
      <c r="M77" s="3"/>
    </row>
    <row r="78" spans="1:13" x14ac:dyDescent="0.2">
      <c r="A78" s="192" t="s">
        <v>118</v>
      </c>
      <c r="B78" s="193"/>
      <c r="C78" s="193"/>
      <c r="D78" s="3">
        <f t="shared" si="13"/>
        <v>0</v>
      </c>
      <c r="E78" s="187">
        <f t="shared" si="15"/>
        <v>0</v>
      </c>
      <c r="F78" s="194"/>
      <c r="G78" s="10">
        <f>E78*F78</f>
        <v>0</v>
      </c>
      <c r="H78" s="3"/>
      <c r="J78" s="181" t="s">
        <v>134</v>
      </c>
      <c r="K78" s="194"/>
      <c r="L78" s="10">
        <f t="shared" si="16"/>
        <v>0</v>
      </c>
      <c r="M78" s="3"/>
    </row>
    <row r="79" spans="1:13" x14ac:dyDescent="0.2">
      <c r="A79" s="192" t="s">
        <v>118</v>
      </c>
      <c r="B79" s="193"/>
      <c r="C79" s="193"/>
      <c r="D79" s="3">
        <f t="shared" si="13"/>
        <v>0</v>
      </c>
      <c r="E79" s="187">
        <f t="shared" ref="E79" si="17">D79/$B$25</f>
        <v>0</v>
      </c>
      <c r="F79" s="194"/>
      <c r="G79" s="10">
        <f>E79*F79</f>
        <v>0</v>
      </c>
      <c r="H79" s="3"/>
      <c r="J79" s="173" t="s">
        <v>135</v>
      </c>
      <c r="K79" s="194"/>
      <c r="L79" s="10">
        <f t="shared" si="16"/>
        <v>0</v>
      </c>
      <c r="M79" s="3"/>
    </row>
    <row r="80" spans="1:13" s="1" customFormat="1" x14ac:dyDescent="0.2">
      <c r="A80" s="161" t="s">
        <v>130</v>
      </c>
      <c r="B80" s="197"/>
      <c r="C80" s="197"/>
      <c r="D80" s="161"/>
      <c r="E80" s="198"/>
      <c r="F80" s="199"/>
      <c r="G80" s="199">
        <f>SUM(G81:G82)</f>
        <v>0</v>
      </c>
      <c r="H80" s="161"/>
      <c r="J80" s="161" t="s">
        <v>130</v>
      </c>
      <c r="K80" s="199"/>
      <c r="L80" s="199">
        <f>SUM(L81:L82)</f>
        <v>0</v>
      </c>
      <c r="M80" s="161"/>
    </row>
    <row r="81" spans="1:13" x14ac:dyDescent="0.2">
      <c r="A81" s="192" t="s">
        <v>118</v>
      </c>
      <c r="B81" s="193"/>
      <c r="C81" s="193"/>
      <c r="D81" s="3">
        <f t="shared" si="13"/>
        <v>0</v>
      </c>
      <c r="E81" s="187">
        <f t="shared" ref="E81" si="18">D81/$B$25</f>
        <v>0</v>
      </c>
      <c r="F81" s="194"/>
      <c r="G81" s="10">
        <f>E81*F81</f>
        <v>0</v>
      </c>
      <c r="H81" s="3"/>
      <c r="J81" s="173" t="s">
        <v>127</v>
      </c>
      <c r="K81" s="194"/>
      <c r="L81" s="10">
        <f t="shared" ref="L81:L82" si="19">$B$11*K81</f>
        <v>0</v>
      </c>
      <c r="M81" s="3"/>
    </row>
    <row r="82" spans="1:13" x14ac:dyDescent="0.2">
      <c r="A82" s="192" t="s">
        <v>118</v>
      </c>
      <c r="B82" s="193"/>
      <c r="C82" s="193"/>
      <c r="D82" s="3">
        <f t="shared" si="13"/>
        <v>0</v>
      </c>
      <c r="E82" s="187">
        <f t="shared" ref="E82" si="20">D82/$B$25</f>
        <v>0</v>
      </c>
      <c r="F82" s="194"/>
      <c r="G82" s="10">
        <f>E82*F82</f>
        <v>0</v>
      </c>
      <c r="H82" s="3"/>
      <c r="J82" s="173" t="s">
        <v>831</v>
      </c>
      <c r="K82" s="194"/>
      <c r="L82" s="10">
        <f t="shared" si="19"/>
        <v>0</v>
      </c>
      <c r="M82" s="3"/>
    </row>
    <row r="83" spans="1:13" x14ac:dyDescent="0.2">
      <c r="A83" s="166" t="s">
        <v>1</v>
      </c>
      <c r="B83" s="166"/>
      <c r="C83" s="166"/>
      <c r="D83" s="166"/>
      <c r="E83" s="166"/>
      <c r="F83" s="169"/>
      <c r="G83" s="169">
        <f>G71+G75+G80+G67</f>
        <v>0</v>
      </c>
      <c r="H83" s="166"/>
      <c r="J83" s="166" t="s">
        <v>1</v>
      </c>
      <c r="K83" s="169"/>
      <c r="L83" s="169">
        <f>L71+L75+L80</f>
        <v>0</v>
      </c>
      <c r="M83" s="166"/>
    </row>
    <row r="84" spans="1:13" x14ac:dyDescent="0.2">
      <c r="F84" s="204"/>
    </row>
    <row r="85" spans="1:13" ht="18" x14ac:dyDescent="0.25">
      <c r="A85" s="229" t="s">
        <v>837</v>
      </c>
      <c r="F85" s="204"/>
      <c r="J85" s="114" t="s">
        <v>2440</v>
      </c>
    </row>
    <row r="86" spans="1:13" ht="63.75" x14ac:dyDescent="0.2">
      <c r="A86" s="166" t="s">
        <v>125</v>
      </c>
      <c r="B86" s="184" t="s">
        <v>44</v>
      </c>
      <c r="C86" s="185" t="s">
        <v>139</v>
      </c>
      <c r="D86" s="185" t="s">
        <v>45</v>
      </c>
      <c r="E86" s="186" t="s">
        <v>47</v>
      </c>
      <c r="F86" s="213" t="s">
        <v>843</v>
      </c>
      <c r="G86" s="213" t="s">
        <v>124</v>
      </c>
      <c r="H86" s="185" t="s">
        <v>46</v>
      </c>
      <c r="J86" s="166" t="s">
        <v>828</v>
      </c>
      <c r="K86" s="213" t="s">
        <v>842</v>
      </c>
      <c r="L86" s="213" t="s">
        <v>124</v>
      </c>
      <c r="M86" s="185" t="s">
        <v>46</v>
      </c>
    </row>
    <row r="87" spans="1:13" x14ac:dyDescent="0.2">
      <c r="A87" s="192" t="s">
        <v>118</v>
      </c>
      <c r="B87" s="193"/>
      <c r="C87" s="193"/>
      <c r="D87" s="3">
        <f>B87*C87*$B$12</f>
        <v>0</v>
      </c>
      <c r="E87" s="187">
        <f>D87/$B$25</f>
        <v>0</v>
      </c>
      <c r="F87" s="194"/>
      <c r="G87" s="10">
        <f>E87*F87</f>
        <v>0</v>
      </c>
      <c r="H87" s="3"/>
      <c r="J87" s="173" t="s">
        <v>127</v>
      </c>
      <c r="K87" s="194"/>
      <c r="L87" s="10">
        <f>$B$12*K87</f>
        <v>0</v>
      </c>
      <c r="M87" s="3"/>
    </row>
    <row r="88" spans="1:13" x14ac:dyDescent="0.2">
      <c r="A88" s="192" t="s">
        <v>118</v>
      </c>
      <c r="B88" s="193"/>
      <c r="C88" s="193"/>
      <c r="D88" s="3">
        <f t="shared" ref="D88:D90" si="21">B88*C88*$B$12</f>
        <v>0</v>
      </c>
      <c r="E88" s="187">
        <f t="shared" ref="E88:E90" si="22">D88/$B$25</f>
        <v>0</v>
      </c>
      <c r="F88" s="194"/>
      <c r="G88" s="10">
        <f>E88*F88</f>
        <v>0</v>
      </c>
      <c r="H88" s="3"/>
      <c r="J88" s="181" t="s">
        <v>126</v>
      </c>
      <c r="K88" s="194"/>
      <c r="L88" s="10">
        <f>$B$12*K88</f>
        <v>0</v>
      </c>
      <c r="M88" s="3"/>
    </row>
    <row r="89" spans="1:13" x14ac:dyDescent="0.2">
      <c r="A89" s="192" t="s">
        <v>118</v>
      </c>
      <c r="B89" s="193"/>
      <c r="C89" s="193"/>
      <c r="D89" s="3">
        <f t="shared" si="21"/>
        <v>0</v>
      </c>
      <c r="E89" s="187">
        <f t="shared" si="22"/>
        <v>0</v>
      </c>
      <c r="F89" s="194"/>
      <c r="G89" s="10">
        <f>E89*F89</f>
        <v>0</v>
      </c>
      <c r="H89" s="3"/>
      <c r="J89" s="3"/>
      <c r="K89" s="10"/>
      <c r="L89" s="10"/>
      <c r="M89" s="3"/>
    </row>
    <row r="90" spans="1:13" x14ac:dyDescent="0.2">
      <c r="A90" s="192" t="s">
        <v>118</v>
      </c>
      <c r="B90" s="193"/>
      <c r="C90" s="193"/>
      <c r="D90" s="3">
        <f t="shared" si="21"/>
        <v>0</v>
      </c>
      <c r="E90" s="187">
        <f t="shared" si="22"/>
        <v>0</v>
      </c>
      <c r="F90" s="194"/>
      <c r="G90" s="10">
        <f>E90*F90</f>
        <v>0</v>
      </c>
      <c r="H90" s="3"/>
      <c r="J90" s="3"/>
      <c r="K90" s="10"/>
      <c r="L90" s="10"/>
      <c r="M90" s="3"/>
    </row>
    <row r="91" spans="1:13" s="1" customFormat="1" x14ac:dyDescent="0.2">
      <c r="A91" s="161" t="s">
        <v>51</v>
      </c>
      <c r="B91" s="197"/>
      <c r="C91" s="197"/>
      <c r="D91" s="161"/>
      <c r="E91" s="198"/>
      <c r="F91" s="199"/>
      <c r="G91" s="199">
        <f>SUM(G87:G90)</f>
        <v>0</v>
      </c>
      <c r="H91" s="161"/>
      <c r="J91" s="161" t="s">
        <v>1</v>
      </c>
      <c r="K91" s="199"/>
      <c r="L91" s="199">
        <f>SUM(L87:L90)</f>
        <v>0</v>
      </c>
      <c r="M91" s="161"/>
    </row>
    <row r="94" spans="1:13" ht="18" x14ac:dyDescent="0.25">
      <c r="A94" s="229" t="s">
        <v>862</v>
      </c>
    </row>
    <row r="95" spans="1:13" ht="38.25" x14ac:dyDescent="0.2">
      <c r="A95" s="166" t="s">
        <v>125</v>
      </c>
      <c r="B95" s="184" t="s">
        <v>44</v>
      </c>
      <c r="C95" s="185" t="s">
        <v>138</v>
      </c>
      <c r="D95" s="185" t="s">
        <v>45</v>
      </c>
      <c r="E95" s="186" t="s">
        <v>47</v>
      </c>
      <c r="F95" s="186" t="s">
        <v>843</v>
      </c>
      <c r="G95" s="213" t="s">
        <v>124</v>
      </c>
      <c r="H95" s="185" t="s">
        <v>46</v>
      </c>
    </row>
    <row r="96" spans="1:13" x14ac:dyDescent="0.2">
      <c r="A96" s="173" t="s">
        <v>137</v>
      </c>
      <c r="B96" s="196"/>
      <c r="C96" s="196"/>
      <c r="D96" s="3">
        <f>B96*C96*$B$6</f>
        <v>0</v>
      </c>
      <c r="E96" s="187">
        <f t="shared" ref="E96:E97" si="23">D96/$B$25</f>
        <v>0</v>
      </c>
      <c r="F96" s="196"/>
      <c r="G96" s="10"/>
      <c r="H96" s="3"/>
    </row>
    <row r="97" spans="1:8" x14ac:dyDescent="0.2">
      <c r="A97" s="181" t="s">
        <v>140</v>
      </c>
      <c r="B97" s="196"/>
      <c r="C97" s="196"/>
      <c r="D97" s="3">
        <f>B97*C97*$B$6</f>
        <v>0</v>
      </c>
      <c r="E97" s="187">
        <f t="shared" si="23"/>
        <v>0</v>
      </c>
      <c r="F97" s="196"/>
      <c r="G97" s="10"/>
      <c r="H97" s="3"/>
    </row>
    <row r="98" spans="1:8" x14ac:dyDescent="0.2">
      <c r="A98" s="233" t="s">
        <v>118</v>
      </c>
      <c r="B98" s="196"/>
      <c r="C98" s="196"/>
      <c r="D98" s="3"/>
      <c r="E98" s="187"/>
      <c r="F98" s="196"/>
      <c r="G98" s="10"/>
      <c r="H98" s="3"/>
    </row>
    <row r="99" spans="1:8" x14ac:dyDescent="0.2">
      <c r="A99" s="233" t="s">
        <v>118</v>
      </c>
      <c r="B99" s="196"/>
      <c r="C99" s="196"/>
      <c r="D99" s="3"/>
      <c r="E99" s="187"/>
      <c r="F99" s="196"/>
      <c r="G99" s="10"/>
      <c r="H99" s="3"/>
    </row>
    <row r="100" spans="1:8" x14ac:dyDescent="0.2">
      <c r="A100" s="166" t="s">
        <v>1</v>
      </c>
      <c r="B100" s="166"/>
      <c r="C100" s="166"/>
      <c r="D100" s="166"/>
      <c r="E100" s="166"/>
      <c r="F100" s="166"/>
      <c r="G100" s="169"/>
      <c r="H100" s="166"/>
    </row>
  </sheetData>
  <phoneticPr fontId="21" type="noConversion"/>
  <pageMargins left="0.7" right="0.7" top="0.75" bottom="0.75" header="0.3" footer="0.3"/>
  <pageSetup paperSize="9" scale="69" orientation="portrait" r:id="rId1"/>
  <customProperties>
    <customPr name="EpmWorksheetKeyString_GUID" r:id="rId2"/>
  </customProperties>
  <ignoredErrors>
    <ignoredError sqref="G41 G47 G51 L80" formula="1"/>
  </ignoredErrors>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M97"/>
  <sheetViews>
    <sheetView zoomScaleNormal="100" workbookViewId="0">
      <selection activeCell="J26" sqref="J26"/>
    </sheetView>
  </sheetViews>
  <sheetFormatPr defaultRowHeight="12.75" x14ac:dyDescent="0.2"/>
  <cols>
    <col min="1" max="1" width="31.28515625" customWidth="1"/>
    <col min="2" max="2" width="11" customWidth="1"/>
    <col min="4" max="4" width="11.7109375" customWidth="1"/>
    <col min="6" max="6" width="10.5703125" bestFit="1" customWidth="1"/>
    <col min="7" max="7" width="11" style="204" customWidth="1"/>
    <col min="8" max="8" width="45.5703125" customWidth="1"/>
    <col min="9" max="9" width="5.28515625" customWidth="1"/>
    <col min="10" max="10" width="22.28515625" customWidth="1"/>
    <col min="11" max="12" width="9.140625" style="204"/>
    <col min="13" max="13" width="44.7109375" customWidth="1"/>
  </cols>
  <sheetData>
    <row r="1" spans="1:8" ht="20.25" x14ac:dyDescent="0.3">
      <c r="A1" s="209" t="s">
        <v>879</v>
      </c>
      <c r="B1" s="94"/>
      <c r="C1" s="94"/>
      <c r="H1" s="209"/>
    </row>
    <row r="2" spans="1:8" x14ac:dyDescent="0.2">
      <c r="A2" s="95" t="s">
        <v>869</v>
      </c>
    </row>
    <row r="3" spans="1:8" x14ac:dyDescent="0.2">
      <c r="A3" s="95" t="s">
        <v>868</v>
      </c>
    </row>
    <row r="5" spans="1:8" x14ac:dyDescent="0.2">
      <c r="A5" s="166" t="s">
        <v>43</v>
      </c>
      <c r="B5" s="183" t="s">
        <v>120</v>
      </c>
    </row>
    <row r="6" spans="1:8" x14ac:dyDescent="0.2">
      <c r="A6" s="173" t="s">
        <v>112</v>
      </c>
      <c r="B6" s="196">
        <v>42</v>
      </c>
    </row>
    <row r="7" spans="1:8" x14ac:dyDescent="0.2">
      <c r="A7" s="173" t="s">
        <v>116</v>
      </c>
      <c r="B7" s="196">
        <v>9.02</v>
      </c>
      <c r="C7" t="s">
        <v>870</v>
      </c>
    </row>
    <row r="8" spans="1:8" x14ac:dyDescent="0.2">
      <c r="A8" s="173" t="s">
        <v>113</v>
      </c>
      <c r="B8" s="196"/>
    </row>
    <row r="9" spans="1:8" x14ac:dyDescent="0.2">
      <c r="A9" s="174" t="s">
        <v>114</v>
      </c>
      <c r="B9" s="196"/>
    </row>
    <row r="10" spans="1:8" x14ac:dyDescent="0.2">
      <c r="A10" s="174" t="s">
        <v>136</v>
      </c>
      <c r="B10" s="196">
        <v>42</v>
      </c>
    </row>
    <row r="11" spans="1:8" x14ac:dyDescent="0.2">
      <c r="A11" s="174" t="s">
        <v>115</v>
      </c>
      <c r="B11" s="196"/>
    </row>
    <row r="13" spans="1:8" x14ac:dyDescent="0.2">
      <c r="A13" s="166" t="s">
        <v>117</v>
      </c>
      <c r="B13" s="183" t="s">
        <v>119</v>
      </c>
      <c r="C13" s="177"/>
      <c r="D13" s="178"/>
      <c r="E13" s="178"/>
      <c r="F13" s="178"/>
      <c r="G13" s="211"/>
    </row>
    <row r="14" spans="1:8" x14ac:dyDescent="0.2">
      <c r="A14" s="210" t="s">
        <v>49</v>
      </c>
      <c r="B14" s="195">
        <f>'Gennemsnitsløn RH'!D6</f>
        <v>1027303.3937915963</v>
      </c>
      <c r="C14" s="175"/>
      <c r="D14" s="176"/>
      <c r="E14" s="176"/>
      <c r="F14" s="176"/>
      <c r="G14" s="175"/>
    </row>
    <row r="15" spans="1:8" x14ac:dyDescent="0.2">
      <c r="A15" s="210" t="s">
        <v>85</v>
      </c>
      <c r="B15" s="195">
        <f>'Gennemsnitsløn RH'!D33</f>
        <v>592150.69699192978</v>
      </c>
      <c r="C15" s="175"/>
      <c r="D15" s="176"/>
      <c r="E15" s="176"/>
      <c r="F15" s="176"/>
      <c r="G15" s="175"/>
    </row>
    <row r="16" spans="1:8" x14ac:dyDescent="0.2">
      <c r="A16" s="210" t="s">
        <v>844</v>
      </c>
      <c r="B16" s="195">
        <f>'Gennemsnitsløn RH'!D32</f>
        <v>456958.10676765541</v>
      </c>
      <c r="C16" s="175"/>
      <c r="D16" s="176"/>
      <c r="E16" s="176"/>
      <c r="F16" s="176"/>
      <c r="G16" s="175"/>
    </row>
    <row r="17" spans="1:13" x14ac:dyDescent="0.2">
      <c r="A17" s="210" t="s">
        <v>48</v>
      </c>
      <c r="B17" s="195"/>
      <c r="C17" s="175"/>
      <c r="D17" s="176"/>
      <c r="E17" s="176"/>
      <c r="F17" s="176"/>
      <c r="G17" s="175"/>
    </row>
    <row r="18" spans="1:13" x14ac:dyDescent="0.2">
      <c r="A18" s="210" t="s">
        <v>140</v>
      </c>
      <c r="B18" s="195"/>
      <c r="C18" s="175"/>
      <c r="D18" s="176"/>
      <c r="E18" s="176"/>
      <c r="F18" s="176"/>
      <c r="G18" s="175"/>
    </row>
    <row r="19" spans="1:13" x14ac:dyDescent="0.2">
      <c r="A19" s="210" t="s">
        <v>145</v>
      </c>
      <c r="B19" s="195"/>
      <c r="C19" s="175"/>
      <c r="D19" s="176"/>
      <c r="E19" s="176"/>
      <c r="F19" s="176"/>
      <c r="G19" s="175"/>
    </row>
    <row r="20" spans="1:13" x14ac:dyDescent="0.2">
      <c r="A20" s="210" t="s">
        <v>86</v>
      </c>
      <c r="B20" s="195"/>
      <c r="C20" s="175"/>
      <c r="D20" s="176"/>
      <c r="E20" s="176"/>
      <c r="F20" s="176"/>
      <c r="G20" s="175"/>
    </row>
    <row r="21" spans="1:13" x14ac:dyDescent="0.2">
      <c r="A21" s="225" t="s">
        <v>147</v>
      </c>
      <c r="B21" s="195"/>
      <c r="C21" s="176"/>
      <c r="D21" s="179"/>
      <c r="E21" s="180"/>
      <c r="F21" s="180"/>
      <c r="G21" s="212"/>
    </row>
    <row r="22" spans="1:13" x14ac:dyDescent="0.2">
      <c r="A22" s="140"/>
      <c r="C22" s="176"/>
      <c r="D22" s="179"/>
      <c r="E22" s="180"/>
      <c r="F22" s="180"/>
      <c r="G22" s="212"/>
    </row>
    <row r="23" spans="1:13" x14ac:dyDescent="0.2">
      <c r="A23" s="166" t="s">
        <v>121</v>
      </c>
      <c r="B23" s="182" t="s">
        <v>122</v>
      </c>
    </row>
    <row r="24" spans="1:13" x14ac:dyDescent="0.2">
      <c r="A24" s="173" t="s">
        <v>123</v>
      </c>
      <c r="B24" s="10">
        <v>1554</v>
      </c>
    </row>
    <row r="26" spans="1:13" ht="18" x14ac:dyDescent="0.25">
      <c r="A26" s="229" t="s">
        <v>830</v>
      </c>
      <c r="J26" s="114" t="s">
        <v>829</v>
      </c>
    </row>
    <row r="27" spans="1:13" ht="51" x14ac:dyDescent="0.2">
      <c r="A27" s="166" t="s">
        <v>125</v>
      </c>
      <c r="B27" s="184" t="s">
        <v>44</v>
      </c>
      <c r="C27" s="185" t="s">
        <v>138</v>
      </c>
      <c r="D27" s="185" t="s">
        <v>45</v>
      </c>
      <c r="E27" s="186" t="s">
        <v>47</v>
      </c>
      <c r="F27" s="186" t="s">
        <v>843</v>
      </c>
      <c r="G27" s="213" t="s">
        <v>124</v>
      </c>
      <c r="H27" s="185" t="s">
        <v>46</v>
      </c>
      <c r="J27" s="166" t="s">
        <v>828</v>
      </c>
      <c r="K27" s="213" t="s">
        <v>839</v>
      </c>
      <c r="L27" s="213" t="s">
        <v>124</v>
      </c>
      <c r="M27" s="185" t="s">
        <v>46</v>
      </c>
    </row>
    <row r="28" spans="1:13" x14ac:dyDescent="0.2">
      <c r="A28" s="192" t="s">
        <v>118</v>
      </c>
      <c r="B28" s="193"/>
      <c r="C28" s="193"/>
      <c r="D28" s="3">
        <f>B28*C28*$B$9</f>
        <v>0</v>
      </c>
      <c r="E28" s="187">
        <f>D28/$B$24</f>
        <v>0</v>
      </c>
      <c r="F28" s="194"/>
      <c r="G28" s="10">
        <f>E28*F28</f>
        <v>0</v>
      </c>
      <c r="H28" s="3"/>
      <c r="J28" s="3" t="s">
        <v>127</v>
      </c>
      <c r="K28" s="167"/>
      <c r="L28" s="10">
        <f>$B$9*K28</f>
        <v>0</v>
      </c>
      <c r="M28" s="3"/>
    </row>
    <row r="29" spans="1:13" x14ac:dyDescent="0.2">
      <c r="A29" s="192" t="s">
        <v>118</v>
      </c>
      <c r="B29" s="193"/>
      <c r="C29" s="193"/>
      <c r="D29" s="3">
        <f t="shared" ref="D29:D31" si="0">B29*C29*$B$9</f>
        <v>0</v>
      </c>
      <c r="E29" s="187">
        <f t="shared" ref="E29:E31" si="1">D29/$B$24</f>
        <v>0</v>
      </c>
      <c r="F29" s="194"/>
      <c r="G29" s="10">
        <f>E29*F29</f>
        <v>0</v>
      </c>
      <c r="H29" s="3"/>
      <c r="J29" s="3" t="s">
        <v>126</v>
      </c>
      <c r="K29" s="167"/>
      <c r="L29" s="10">
        <f>$B$9*K29</f>
        <v>0</v>
      </c>
      <c r="M29" s="3"/>
    </row>
    <row r="30" spans="1:13" x14ac:dyDescent="0.2">
      <c r="A30" s="192" t="s">
        <v>118</v>
      </c>
      <c r="B30" s="193"/>
      <c r="C30" s="193"/>
      <c r="D30" s="3">
        <f t="shared" si="0"/>
        <v>0</v>
      </c>
      <c r="E30" s="187">
        <f t="shared" si="1"/>
        <v>0</v>
      </c>
      <c r="F30" s="194"/>
      <c r="G30" s="10">
        <f>E30*F30</f>
        <v>0</v>
      </c>
      <c r="H30" s="3"/>
      <c r="J30" s="3"/>
      <c r="K30" s="10"/>
      <c r="L30" s="10"/>
      <c r="M30" s="3"/>
    </row>
    <row r="31" spans="1:13" x14ac:dyDescent="0.2">
      <c r="A31" s="192" t="s">
        <v>118</v>
      </c>
      <c r="B31" s="193"/>
      <c r="C31" s="193"/>
      <c r="D31" s="3">
        <f t="shared" si="0"/>
        <v>0</v>
      </c>
      <c r="E31" s="187">
        <f t="shared" si="1"/>
        <v>0</v>
      </c>
      <c r="F31" s="194"/>
      <c r="G31" s="10">
        <f>E31*F31</f>
        <v>0</v>
      </c>
      <c r="H31" s="3"/>
      <c r="J31" s="3"/>
      <c r="K31" s="10"/>
      <c r="L31" s="10"/>
      <c r="M31" s="3"/>
    </row>
    <row r="32" spans="1:13" s="1" customFormat="1" x14ac:dyDescent="0.2">
      <c r="A32" s="161" t="s">
        <v>51</v>
      </c>
      <c r="B32" s="197"/>
      <c r="C32" s="197"/>
      <c r="D32" s="161"/>
      <c r="E32" s="198"/>
      <c r="F32" s="199"/>
      <c r="G32" s="199">
        <f>SUM(G28:G31)</f>
        <v>0</v>
      </c>
      <c r="H32" s="161"/>
      <c r="J32" s="161" t="s">
        <v>1</v>
      </c>
      <c r="K32" s="199"/>
      <c r="L32" s="199">
        <f>SUM(L28:L31)</f>
        <v>0</v>
      </c>
      <c r="M32" s="161"/>
    </row>
    <row r="34" spans="1:13" ht="18" x14ac:dyDescent="0.25">
      <c r="A34" s="229" t="s">
        <v>833</v>
      </c>
      <c r="J34" s="114" t="s">
        <v>834</v>
      </c>
    </row>
    <row r="35" spans="1:13" ht="51" x14ac:dyDescent="0.2">
      <c r="A35" s="166" t="s">
        <v>125</v>
      </c>
      <c r="B35" s="184" t="s">
        <v>44</v>
      </c>
      <c r="C35" s="185" t="s">
        <v>138</v>
      </c>
      <c r="D35" s="185" t="s">
        <v>45</v>
      </c>
      <c r="E35" s="186" t="s">
        <v>47</v>
      </c>
      <c r="F35" s="186" t="s">
        <v>843</v>
      </c>
      <c r="G35" s="213" t="s">
        <v>124</v>
      </c>
      <c r="H35" s="185" t="s">
        <v>46</v>
      </c>
      <c r="J35" s="166" t="s">
        <v>828</v>
      </c>
      <c r="K35" s="213" t="s">
        <v>840</v>
      </c>
      <c r="L35" s="213" t="s">
        <v>124</v>
      </c>
      <c r="M35" s="185" t="s">
        <v>46</v>
      </c>
    </row>
    <row r="36" spans="1:13" x14ac:dyDescent="0.2">
      <c r="A36" s="161" t="s">
        <v>128</v>
      </c>
      <c r="B36" s="188"/>
      <c r="C36" s="188"/>
      <c r="D36" s="189"/>
      <c r="E36" s="190"/>
      <c r="F36" s="191"/>
      <c r="G36" s="191">
        <f>SUM(G37:G39)</f>
        <v>104118.58720860774</v>
      </c>
      <c r="H36" s="189"/>
      <c r="J36" s="161" t="s">
        <v>128</v>
      </c>
      <c r="K36" s="199"/>
      <c r="L36" s="199">
        <f>SUM(L37:L39)</f>
        <v>86.561999999999998</v>
      </c>
      <c r="M36" s="161"/>
    </row>
    <row r="37" spans="1:13" x14ac:dyDescent="0.2">
      <c r="A37" s="173" t="s">
        <v>49</v>
      </c>
      <c r="B37" s="193">
        <v>0.5</v>
      </c>
      <c r="C37" s="193">
        <v>7.5</v>
      </c>
      <c r="D37" s="3">
        <f>B37*C37*$B$6</f>
        <v>157.5</v>
      </c>
      <c r="E37" s="187">
        <f>D37/$B$24</f>
        <v>0.10135135135135136</v>
      </c>
      <c r="F37" s="194">
        <f>B14</f>
        <v>1027303.3937915963</v>
      </c>
      <c r="G37" s="10">
        <f>E37*F37</f>
        <v>104118.58720860774</v>
      </c>
      <c r="H37" s="227" t="s">
        <v>845</v>
      </c>
      <c r="J37" s="173" t="s">
        <v>127</v>
      </c>
      <c r="K37" s="167">
        <v>0.54500000000000004</v>
      </c>
      <c r="L37" s="10">
        <f>$B$6*K37</f>
        <v>22.89</v>
      </c>
      <c r="M37" s="228" t="s">
        <v>848</v>
      </c>
    </row>
    <row r="38" spans="1:13" ht="25.5" x14ac:dyDescent="0.2">
      <c r="A38" s="173" t="s">
        <v>48</v>
      </c>
      <c r="B38" s="193">
        <v>1.5</v>
      </c>
      <c r="C38" s="193">
        <v>7.5</v>
      </c>
      <c r="D38" s="3">
        <f>B38*C38*$B$6</f>
        <v>472.5</v>
      </c>
      <c r="E38" s="187">
        <f>D38/$B$24</f>
        <v>0.30405405405405406</v>
      </c>
      <c r="F38" s="194">
        <f>B17</f>
        <v>0</v>
      </c>
      <c r="G38" s="10">
        <f>E38*F38</f>
        <v>0</v>
      </c>
      <c r="H38" s="227" t="s">
        <v>846</v>
      </c>
      <c r="J38" s="173" t="s">
        <v>132</v>
      </c>
      <c r="K38" s="167">
        <v>1.516</v>
      </c>
      <c r="L38" s="10">
        <f>$B$6*K38</f>
        <v>63.671999999999997</v>
      </c>
      <c r="M38" s="228" t="s">
        <v>847</v>
      </c>
    </row>
    <row r="39" spans="1:13" x14ac:dyDescent="0.2">
      <c r="A39" s="192" t="s">
        <v>118</v>
      </c>
      <c r="B39" s="193"/>
      <c r="C39" s="193"/>
      <c r="D39" s="3">
        <f>B39*C39*$B$6</f>
        <v>0</v>
      </c>
      <c r="E39" s="187">
        <f t="shared" ref="E39:E47" si="2">D39/$B$24</f>
        <v>0</v>
      </c>
      <c r="F39" s="194"/>
      <c r="G39" s="10">
        <f>E39*F39</f>
        <v>0</v>
      </c>
      <c r="H39" s="227"/>
      <c r="J39" s="3"/>
      <c r="K39" s="10"/>
      <c r="L39" s="10"/>
      <c r="M39" s="3"/>
    </row>
    <row r="40" spans="1:13" x14ac:dyDescent="0.2">
      <c r="A40" s="161" t="s">
        <v>129</v>
      </c>
      <c r="B40" s="188"/>
      <c r="C40" s="188"/>
      <c r="D40" s="189"/>
      <c r="E40" s="190"/>
      <c r="F40" s="191"/>
      <c r="G40" s="191">
        <f>SUM(G41:G45)</f>
        <v>286188.89555413666</v>
      </c>
      <c r="H40" s="189"/>
      <c r="J40" s="161" t="s">
        <v>129</v>
      </c>
      <c r="K40" s="199"/>
      <c r="L40" s="199">
        <f>SUM(L41:L45)</f>
        <v>2330.16</v>
      </c>
      <c r="M40" s="161"/>
    </row>
    <row r="41" spans="1:13" x14ac:dyDescent="0.2">
      <c r="A41" s="173" t="s">
        <v>49</v>
      </c>
      <c r="B41" s="193">
        <v>2</v>
      </c>
      <c r="C41" s="193">
        <v>7.5</v>
      </c>
      <c r="D41" s="3">
        <f t="shared" ref="D41:D53" si="3">B41*C41*$B$6</f>
        <v>630</v>
      </c>
      <c r="E41" s="187">
        <f t="shared" si="2"/>
        <v>0.40540540540540543</v>
      </c>
      <c r="F41" s="194">
        <f>E41*B14</f>
        <v>416474.34883443097</v>
      </c>
      <c r="G41" s="10">
        <f>E41*F41</f>
        <v>168840.95223017473</v>
      </c>
      <c r="H41" s="227" t="s">
        <v>855</v>
      </c>
      <c r="J41" s="173" t="s">
        <v>127</v>
      </c>
      <c r="K41" s="167"/>
      <c r="L41" s="10">
        <f t="shared" ref="L41:L45" si="4">$B$6*K41</f>
        <v>0</v>
      </c>
      <c r="M41" s="3"/>
    </row>
    <row r="42" spans="1:13" ht="25.5" x14ac:dyDescent="0.2">
      <c r="A42" s="173" t="s">
        <v>844</v>
      </c>
      <c r="B42" s="193">
        <v>2.5</v>
      </c>
      <c r="C42" s="193">
        <v>7.5</v>
      </c>
      <c r="D42" s="3">
        <f t="shared" si="3"/>
        <v>787.5</v>
      </c>
      <c r="E42" s="187">
        <f t="shared" si="2"/>
        <v>0.5067567567567568</v>
      </c>
      <c r="F42" s="194">
        <f>E42*B16</f>
        <v>231566.60815928486</v>
      </c>
      <c r="G42" s="10">
        <f>E42*F42</f>
        <v>117347.94332396194</v>
      </c>
      <c r="H42" s="227" t="s">
        <v>856</v>
      </c>
      <c r="J42" s="181" t="s">
        <v>133</v>
      </c>
      <c r="K42" s="167">
        <v>47</v>
      </c>
      <c r="L42" s="10">
        <f t="shared" si="4"/>
        <v>1974</v>
      </c>
      <c r="M42" s="3" t="s">
        <v>858</v>
      </c>
    </row>
    <row r="43" spans="1:13" x14ac:dyDescent="0.2">
      <c r="A43" s="173" t="s">
        <v>86</v>
      </c>
      <c r="B43" s="193">
        <v>1</v>
      </c>
      <c r="C43" s="193">
        <v>1</v>
      </c>
      <c r="D43" s="3">
        <f>B43*C43*$B$6</f>
        <v>42</v>
      </c>
      <c r="E43" s="187">
        <f t="shared" si="2"/>
        <v>2.7027027027027029E-2</v>
      </c>
      <c r="F43" s="194">
        <f>E43*B20</f>
        <v>0</v>
      </c>
      <c r="G43" s="10">
        <f>E43*F43</f>
        <v>0</v>
      </c>
      <c r="H43" s="227" t="s">
        <v>857</v>
      </c>
      <c r="J43" s="181" t="s">
        <v>134</v>
      </c>
      <c r="K43" s="167">
        <v>8.48</v>
      </c>
      <c r="L43" s="10">
        <f t="shared" si="4"/>
        <v>356.16</v>
      </c>
      <c r="M43" s="3" t="s">
        <v>859</v>
      </c>
    </row>
    <row r="44" spans="1:13" x14ac:dyDescent="0.2">
      <c r="A44" s="192"/>
      <c r="B44" s="193"/>
      <c r="C44" s="193"/>
      <c r="D44" s="3">
        <f t="shared" si="3"/>
        <v>0</v>
      </c>
      <c r="E44" s="187">
        <f t="shared" si="2"/>
        <v>0</v>
      </c>
      <c r="F44" s="194"/>
      <c r="G44" s="10">
        <f t="shared" ref="G44:G45" si="5">E44*F44</f>
        <v>0</v>
      </c>
      <c r="H44" s="227"/>
      <c r="J44" s="181" t="s">
        <v>135</v>
      </c>
      <c r="K44" s="167"/>
      <c r="L44" s="10">
        <f t="shared" si="4"/>
        <v>0</v>
      </c>
      <c r="M44" s="3"/>
    </row>
    <row r="45" spans="1:13" x14ac:dyDescent="0.2">
      <c r="A45" s="192"/>
      <c r="B45" s="193"/>
      <c r="C45" s="193"/>
      <c r="D45" s="3">
        <f t="shared" si="3"/>
        <v>0</v>
      </c>
      <c r="E45" s="187">
        <f t="shared" si="2"/>
        <v>0</v>
      </c>
      <c r="F45" s="194"/>
      <c r="G45" s="10">
        <f t="shared" si="5"/>
        <v>0</v>
      </c>
      <c r="H45" s="3"/>
      <c r="J45" s="173" t="s">
        <v>864</v>
      </c>
      <c r="K45" s="167"/>
      <c r="L45" s="10">
        <f t="shared" si="4"/>
        <v>0</v>
      </c>
      <c r="M45" s="3"/>
    </row>
    <row r="46" spans="1:13" x14ac:dyDescent="0.2">
      <c r="A46" s="161" t="s">
        <v>130</v>
      </c>
      <c r="B46" s="188"/>
      <c r="C46" s="188"/>
      <c r="D46" s="189"/>
      <c r="E46" s="190"/>
      <c r="F46" s="191"/>
      <c r="G46" s="191">
        <f>SUM(G47:G49)</f>
        <v>0</v>
      </c>
      <c r="H46" s="189"/>
      <c r="J46" s="161" t="s">
        <v>130</v>
      </c>
      <c r="K46" s="199"/>
      <c r="L46" s="199">
        <f>SUM(L47:L49)</f>
        <v>0</v>
      </c>
      <c r="M46" s="161"/>
    </row>
    <row r="47" spans="1:13" x14ac:dyDescent="0.2">
      <c r="A47" s="192" t="s">
        <v>118</v>
      </c>
      <c r="B47" s="193"/>
      <c r="C47" s="193"/>
      <c r="D47" s="3">
        <f t="shared" si="3"/>
        <v>0</v>
      </c>
      <c r="E47" s="187">
        <f t="shared" si="2"/>
        <v>0</v>
      </c>
      <c r="F47" s="194"/>
      <c r="G47" s="10">
        <f>E47*F47</f>
        <v>0</v>
      </c>
      <c r="H47" s="3"/>
      <c r="J47" s="3" t="s">
        <v>127</v>
      </c>
      <c r="K47" s="167"/>
      <c r="L47" s="10">
        <f t="shared" ref="L47:L49" si="6">$B$6*K47</f>
        <v>0</v>
      </c>
      <c r="M47" s="3"/>
    </row>
    <row r="48" spans="1:13" x14ac:dyDescent="0.2">
      <c r="A48" s="192"/>
      <c r="B48" s="193"/>
      <c r="C48" s="193"/>
      <c r="D48" s="3"/>
      <c r="E48" s="187"/>
      <c r="F48" s="194"/>
      <c r="G48" s="10"/>
      <c r="H48" s="3"/>
      <c r="J48" s="3" t="s">
        <v>831</v>
      </c>
      <c r="K48" s="167"/>
      <c r="L48" s="10">
        <f t="shared" si="6"/>
        <v>0</v>
      </c>
      <c r="M48" s="3"/>
    </row>
    <row r="49" spans="1:13" x14ac:dyDescent="0.2">
      <c r="A49" s="192"/>
      <c r="B49" s="193"/>
      <c r="C49" s="193"/>
      <c r="D49" s="3">
        <f t="shared" si="3"/>
        <v>0</v>
      </c>
      <c r="E49" s="187">
        <f t="shared" ref="E49" si="7">D49/$B$24</f>
        <v>0</v>
      </c>
      <c r="F49" s="194"/>
      <c r="G49" s="10">
        <f>E49*F49</f>
        <v>0</v>
      </c>
      <c r="H49" s="3"/>
      <c r="J49" s="173" t="s">
        <v>860</v>
      </c>
      <c r="K49" s="167"/>
      <c r="L49" s="10">
        <f t="shared" si="6"/>
        <v>0</v>
      </c>
      <c r="M49" s="3"/>
    </row>
    <row r="50" spans="1:13" x14ac:dyDescent="0.2">
      <c r="A50" s="161" t="s">
        <v>131</v>
      </c>
      <c r="B50" s="188"/>
      <c r="C50" s="188"/>
      <c r="D50" s="189"/>
      <c r="E50" s="190"/>
      <c r="F50" s="191"/>
      <c r="G50" s="191">
        <f>SUM(G51:G53)</f>
        <v>0</v>
      </c>
      <c r="H50" s="189"/>
      <c r="J50" s="161" t="s">
        <v>131</v>
      </c>
      <c r="K50" s="199"/>
      <c r="L50" s="199">
        <f>SUM(L51:L53)</f>
        <v>998.02080000000001</v>
      </c>
      <c r="M50" s="161"/>
    </row>
    <row r="51" spans="1:13" x14ac:dyDescent="0.2">
      <c r="A51" s="192" t="s">
        <v>118</v>
      </c>
      <c r="B51" s="193"/>
      <c r="C51" s="193"/>
      <c r="D51" s="3">
        <f t="shared" si="3"/>
        <v>0</v>
      </c>
      <c r="E51" s="187">
        <f t="shared" ref="E51" si="8">D51/$B$24</f>
        <v>0</v>
      </c>
      <c r="F51" s="194"/>
      <c r="G51" s="10">
        <f>E51*F51</f>
        <v>0</v>
      </c>
      <c r="H51" s="3"/>
      <c r="J51" s="3" t="s">
        <v>127</v>
      </c>
      <c r="K51" s="167"/>
      <c r="L51" s="10">
        <f>$B$6*K51</f>
        <v>0</v>
      </c>
      <c r="M51" s="3"/>
    </row>
    <row r="52" spans="1:13" x14ac:dyDescent="0.2">
      <c r="A52" s="192"/>
      <c r="B52" s="193"/>
      <c r="C52" s="193"/>
      <c r="D52" s="3"/>
      <c r="E52" s="187"/>
      <c r="F52" s="194"/>
      <c r="G52" s="10"/>
      <c r="H52" s="3"/>
      <c r="J52" s="3" t="s">
        <v>832</v>
      </c>
      <c r="K52" s="167"/>
      <c r="L52" s="10">
        <f>$B$6*K52</f>
        <v>0</v>
      </c>
      <c r="M52" s="3"/>
    </row>
    <row r="53" spans="1:13" ht="25.5" x14ac:dyDescent="0.2">
      <c r="A53" s="192"/>
      <c r="B53" s="193"/>
      <c r="C53" s="193"/>
      <c r="D53" s="3">
        <f t="shared" si="3"/>
        <v>0</v>
      </c>
      <c r="E53" s="187">
        <f t="shared" ref="E53" si="9">D53/$B$24</f>
        <v>0</v>
      </c>
      <c r="F53" s="194"/>
      <c r="G53" s="10">
        <f>E53*F53</f>
        <v>0</v>
      </c>
      <c r="H53" s="3"/>
      <c r="J53" s="173" t="s">
        <v>860</v>
      </c>
      <c r="K53" s="167">
        <v>29.702999999999999</v>
      </c>
      <c r="L53" s="10">
        <f>($B$6*0.4)*K53*2</f>
        <v>998.02080000000001</v>
      </c>
      <c r="M53" s="228" t="s">
        <v>861</v>
      </c>
    </row>
    <row r="54" spans="1:13" x14ac:dyDescent="0.2">
      <c r="A54" s="166" t="s">
        <v>1</v>
      </c>
      <c r="B54" s="166"/>
      <c r="C54" s="166"/>
      <c r="D54" s="166"/>
      <c r="E54" s="166"/>
      <c r="F54" s="166"/>
      <c r="G54" s="169">
        <f>G36+G40+G46+G50</f>
        <v>390307.48276274442</v>
      </c>
      <c r="H54" s="166"/>
      <c r="J54" s="166" t="s">
        <v>1</v>
      </c>
      <c r="K54" s="169"/>
      <c r="L54" s="169">
        <f>L50+L46+L40+L36</f>
        <v>3414.7428</v>
      </c>
      <c r="M54" s="166"/>
    </row>
    <row r="55" spans="1:13" s="208" customFormat="1" x14ac:dyDescent="0.2">
      <c r="A55" s="207"/>
      <c r="B55" s="207"/>
      <c r="C55" s="207"/>
      <c r="D55" s="207"/>
      <c r="E55" s="207"/>
      <c r="F55" s="207"/>
      <c r="G55" s="214"/>
      <c r="H55" s="207"/>
      <c r="J55" s="207"/>
      <c r="K55" s="214"/>
      <c r="L55" s="214"/>
      <c r="M55" s="207"/>
    </row>
    <row r="56" spans="1:13" s="208" customFormat="1" ht="18" x14ac:dyDescent="0.25">
      <c r="A56" s="229" t="s">
        <v>849</v>
      </c>
      <c r="B56" s="207"/>
      <c r="C56" s="207"/>
      <c r="D56" s="207"/>
      <c r="E56" s="207"/>
      <c r="F56" s="207"/>
      <c r="G56" s="214"/>
      <c r="H56" s="207"/>
      <c r="J56" s="215" t="s">
        <v>850</v>
      </c>
      <c r="K56" s="214"/>
      <c r="L56" s="214"/>
      <c r="M56" s="207"/>
    </row>
    <row r="57" spans="1:13" s="208" customFormat="1" ht="51" x14ac:dyDescent="0.2">
      <c r="A57" s="166" t="s">
        <v>125</v>
      </c>
      <c r="B57" s="184" t="s">
        <v>871</v>
      </c>
      <c r="C57" s="184" t="s">
        <v>875</v>
      </c>
      <c r="D57" s="185" t="s">
        <v>45</v>
      </c>
      <c r="E57" s="186" t="s">
        <v>47</v>
      </c>
      <c r="F57" s="186" t="s">
        <v>843</v>
      </c>
      <c r="G57" s="213" t="s">
        <v>124</v>
      </c>
      <c r="H57" s="185" t="s">
        <v>46</v>
      </c>
      <c r="I57"/>
      <c r="J57" s="166" t="s">
        <v>828</v>
      </c>
      <c r="K57" s="213" t="s">
        <v>840</v>
      </c>
      <c r="L57" s="213" t="s">
        <v>124</v>
      </c>
      <c r="M57" s="185" t="s">
        <v>46</v>
      </c>
    </row>
    <row r="58" spans="1:13" s="208" customFormat="1" ht="51" x14ac:dyDescent="0.2">
      <c r="A58" s="173" t="s">
        <v>50</v>
      </c>
      <c r="B58" s="193">
        <v>1.75</v>
      </c>
      <c r="C58" s="193">
        <f>$B$7*B6/(365*0.85)</f>
        <v>1.2210797743755035</v>
      </c>
      <c r="D58" s="238"/>
      <c r="E58" s="239">
        <f>(D58*1.75/1554)</f>
        <v>0</v>
      </c>
      <c r="F58" s="194">
        <f>B15</f>
        <v>592150.69699192978</v>
      </c>
      <c r="G58" s="10">
        <f>B58*C58*F58</f>
        <v>1265360.6690886049</v>
      </c>
      <c r="H58" s="227" t="s">
        <v>854</v>
      </c>
      <c r="J58" s="181" t="s">
        <v>127</v>
      </c>
      <c r="K58" s="235">
        <v>0.25</v>
      </c>
      <c r="L58" s="236">
        <f>K58*$B$7</f>
        <v>2.2549999999999999</v>
      </c>
      <c r="M58" s="181" t="s">
        <v>866</v>
      </c>
    </row>
    <row r="59" spans="1:13" s="208" customFormat="1" x14ac:dyDescent="0.2">
      <c r="A59" s="173" t="s">
        <v>872</v>
      </c>
      <c r="B59" s="193"/>
      <c r="C59" s="193"/>
      <c r="D59" s="3"/>
      <c r="E59" s="239">
        <f>(10*1.5)/B24</f>
        <v>9.6525096525096523E-3</v>
      </c>
      <c r="F59" s="194">
        <f>B19</f>
        <v>0</v>
      </c>
      <c r="G59" s="10">
        <f>E59*F59</f>
        <v>0</v>
      </c>
      <c r="H59" s="228" t="s">
        <v>874</v>
      </c>
      <c r="J59" s="181" t="s">
        <v>851</v>
      </c>
      <c r="K59" s="235">
        <v>4.8000000000000001E-2</v>
      </c>
      <c r="L59" s="236">
        <f t="shared" ref="L59:L61" si="10">K59*$B$7</f>
        <v>0.43296000000000001</v>
      </c>
      <c r="M59" s="181" t="s">
        <v>867</v>
      </c>
    </row>
    <row r="60" spans="1:13" s="208" customFormat="1" x14ac:dyDescent="0.2">
      <c r="A60" s="173" t="s">
        <v>873</v>
      </c>
      <c r="B60" s="193"/>
      <c r="C60" s="193"/>
      <c r="D60" s="3"/>
      <c r="E60" s="239">
        <f>(10*1.5)/B24</f>
        <v>9.6525096525096523E-3</v>
      </c>
      <c r="F60" s="194">
        <f>B20</f>
        <v>0</v>
      </c>
      <c r="G60" s="10">
        <f>F60*E60</f>
        <v>0</v>
      </c>
      <c r="H60" s="228" t="s">
        <v>874</v>
      </c>
      <c r="J60" s="181" t="s">
        <v>852</v>
      </c>
      <c r="K60" s="235"/>
      <c r="L60" s="236">
        <f t="shared" si="10"/>
        <v>0</v>
      </c>
      <c r="M60" s="181"/>
    </row>
    <row r="61" spans="1:13" s="208" customFormat="1" x14ac:dyDescent="0.2">
      <c r="A61" s="192" t="s">
        <v>118</v>
      </c>
      <c r="B61" s="193"/>
      <c r="C61" s="193"/>
      <c r="D61" s="3"/>
      <c r="E61" s="187"/>
      <c r="F61" s="194"/>
      <c r="G61" s="10"/>
      <c r="H61" s="3"/>
      <c r="J61" s="181" t="s">
        <v>853</v>
      </c>
      <c r="K61" s="235"/>
      <c r="L61" s="236">
        <f t="shared" si="10"/>
        <v>0</v>
      </c>
      <c r="M61" s="181"/>
    </row>
    <row r="62" spans="1:13" s="208" customFormat="1" x14ac:dyDescent="0.2">
      <c r="A62" s="166" t="s">
        <v>1</v>
      </c>
      <c r="B62" s="166"/>
      <c r="C62" s="166"/>
      <c r="D62" s="166"/>
      <c r="E62" s="166"/>
      <c r="F62" s="166"/>
      <c r="G62" s="169">
        <f>SUM(G58:G61)</f>
        <v>1265360.6690886049</v>
      </c>
      <c r="H62" s="166"/>
      <c r="J62" s="166" t="s">
        <v>1</v>
      </c>
      <c r="K62" s="169"/>
      <c r="L62" s="237">
        <f>SUM(L58:L61)</f>
        <v>2.6879599999999999</v>
      </c>
      <c r="M62" s="166"/>
    </row>
    <row r="63" spans="1:13" s="208" customFormat="1" x14ac:dyDescent="0.2">
      <c r="A63" s="207"/>
      <c r="B63" s="207"/>
      <c r="C63" s="207"/>
      <c r="D63" s="207"/>
      <c r="E63" s="207"/>
      <c r="F63" s="207"/>
      <c r="G63" s="214"/>
      <c r="H63" s="207"/>
      <c r="J63" s="207"/>
      <c r="K63" s="214"/>
      <c r="L63" s="214"/>
      <c r="M63" s="207"/>
    </row>
    <row r="64" spans="1:13" ht="18" x14ac:dyDescent="0.25">
      <c r="A64" s="229" t="s">
        <v>835</v>
      </c>
      <c r="F64" s="204"/>
      <c r="J64" s="114" t="s">
        <v>836</v>
      </c>
    </row>
    <row r="65" spans="1:13" ht="51" x14ac:dyDescent="0.2">
      <c r="A65" s="166" t="s">
        <v>125</v>
      </c>
      <c r="B65" s="184" t="s">
        <v>44</v>
      </c>
      <c r="C65" s="185" t="s">
        <v>138</v>
      </c>
      <c r="D65" s="185" t="s">
        <v>45</v>
      </c>
      <c r="E65" s="186" t="s">
        <v>47</v>
      </c>
      <c r="F65" s="213" t="s">
        <v>843</v>
      </c>
      <c r="G65" s="213" t="s">
        <v>124</v>
      </c>
      <c r="H65" s="185" t="s">
        <v>46</v>
      </c>
      <c r="J65" s="166" t="s">
        <v>828</v>
      </c>
      <c r="K65" s="213" t="s">
        <v>841</v>
      </c>
      <c r="L65" s="213" t="s">
        <v>124</v>
      </c>
      <c r="M65" s="185" t="s">
        <v>46</v>
      </c>
    </row>
    <row r="66" spans="1:13" x14ac:dyDescent="0.2">
      <c r="A66" s="166" t="s">
        <v>52</v>
      </c>
      <c r="B66" s="184"/>
      <c r="C66" s="185"/>
      <c r="D66" s="185"/>
      <c r="E66" s="186"/>
      <c r="F66" s="213"/>
      <c r="G66" s="213"/>
      <c r="H66" s="185"/>
      <c r="J66" s="166" t="s">
        <v>52</v>
      </c>
      <c r="K66" s="213"/>
      <c r="L66" s="213"/>
      <c r="M66" s="185"/>
    </row>
    <row r="67" spans="1:13" s="208" customFormat="1" ht="25.5" x14ac:dyDescent="0.2">
      <c r="A67" s="219" t="s">
        <v>146</v>
      </c>
      <c r="B67" s="220">
        <v>0.5</v>
      </c>
      <c r="C67" s="221">
        <v>8</v>
      </c>
      <c r="D67" s="222">
        <f>B67*C67*$B$10</f>
        <v>168</v>
      </c>
      <c r="E67" s="223">
        <f>D67/$B$24</f>
        <v>0.10810810810810811</v>
      </c>
      <c r="F67" s="224">
        <f>B14</f>
        <v>1027303.3937915963</v>
      </c>
      <c r="G67" s="224">
        <f>F67*E67</f>
        <v>111059.82635584826</v>
      </c>
      <c r="H67" s="222" t="s">
        <v>863</v>
      </c>
      <c r="J67" s="226" t="s">
        <v>127</v>
      </c>
      <c r="K67" s="218"/>
      <c r="L67" s="218"/>
      <c r="M67" s="153"/>
    </row>
    <row r="68" spans="1:13" s="208" customFormat="1" ht="25.5" x14ac:dyDescent="0.2">
      <c r="A68" s="219" t="s">
        <v>147</v>
      </c>
      <c r="B68" s="220">
        <v>1.5</v>
      </c>
      <c r="C68" s="221">
        <v>8</v>
      </c>
      <c r="D68" s="222">
        <f>B68*C68*$B$10</f>
        <v>504</v>
      </c>
      <c r="E68" s="223">
        <f>D68/$B$24</f>
        <v>0.32432432432432434</v>
      </c>
      <c r="F68" s="224">
        <f>B21</f>
        <v>0</v>
      </c>
      <c r="G68" s="224">
        <f>F68*E68</f>
        <v>0</v>
      </c>
      <c r="H68" s="222" t="s">
        <v>863</v>
      </c>
      <c r="J68" s="226" t="s">
        <v>853</v>
      </c>
      <c r="K68" s="218"/>
      <c r="L68" s="218"/>
      <c r="M68" s="153"/>
    </row>
    <row r="69" spans="1:13" x14ac:dyDescent="0.2">
      <c r="A69" s="192" t="s">
        <v>118</v>
      </c>
      <c r="B69" s="193"/>
      <c r="C69" s="193"/>
      <c r="D69" s="3"/>
      <c r="E69" s="187"/>
      <c r="F69" s="194"/>
      <c r="G69" s="10"/>
      <c r="H69" s="3"/>
      <c r="J69" s="173"/>
      <c r="K69" s="194"/>
      <c r="L69" s="10"/>
      <c r="M69" s="3"/>
    </row>
    <row r="70" spans="1:13" s="1" customFormat="1" x14ac:dyDescent="0.2">
      <c r="A70" s="161" t="s">
        <v>128</v>
      </c>
      <c r="B70" s="197"/>
      <c r="C70" s="197"/>
      <c r="D70" s="161"/>
      <c r="E70" s="198"/>
      <c r="F70" s="199"/>
      <c r="G70" s="199">
        <f>SUM(G71:G73)</f>
        <v>0</v>
      </c>
      <c r="H70" s="161"/>
      <c r="J70" s="161" t="s">
        <v>128</v>
      </c>
      <c r="K70" s="199"/>
      <c r="L70" s="199">
        <f>SUM(L71:L73)</f>
        <v>0</v>
      </c>
      <c r="M70" s="161"/>
    </row>
    <row r="71" spans="1:13" x14ac:dyDescent="0.2">
      <c r="A71" s="192" t="s">
        <v>118</v>
      </c>
      <c r="B71" s="193"/>
      <c r="C71" s="193"/>
      <c r="D71" s="3">
        <f>B71*C71*$B$10</f>
        <v>0</v>
      </c>
      <c r="E71" s="187">
        <f>D71/$B$24</f>
        <v>0</v>
      </c>
      <c r="F71" s="194"/>
      <c r="G71" s="10">
        <f>E71*F71</f>
        <v>0</v>
      </c>
      <c r="H71" s="3"/>
      <c r="J71" s="173" t="s">
        <v>127</v>
      </c>
      <c r="K71" s="194"/>
      <c r="L71" s="10">
        <f>$B$10*K71</f>
        <v>0</v>
      </c>
      <c r="M71" s="3"/>
    </row>
    <row r="72" spans="1:13" x14ac:dyDescent="0.2">
      <c r="A72" s="192" t="s">
        <v>118</v>
      </c>
      <c r="B72" s="193"/>
      <c r="C72" s="193"/>
      <c r="D72" s="3">
        <f t="shared" ref="D72:D81" si="11">B72*C72*$B$10</f>
        <v>0</v>
      </c>
      <c r="E72" s="187">
        <f t="shared" ref="E72:E73" si="12">D72/$B$24</f>
        <v>0</v>
      </c>
      <c r="F72" s="194"/>
      <c r="G72" s="10">
        <f>E72*F72</f>
        <v>0</v>
      </c>
      <c r="H72" s="3"/>
      <c r="J72" s="173" t="s">
        <v>132</v>
      </c>
      <c r="K72" s="194"/>
      <c r="L72" s="10">
        <f>$B$10*K72</f>
        <v>0</v>
      </c>
      <c r="M72" s="3"/>
    </row>
    <row r="73" spans="1:13" x14ac:dyDescent="0.2">
      <c r="A73" s="192" t="s">
        <v>118</v>
      </c>
      <c r="B73" s="193"/>
      <c r="C73" s="193"/>
      <c r="D73" s="3">
        <f t="shared" si="11"/>
        <v>0</v>
      </c>
      <c r="E73" s="187">
        <f t="shared" si="12"/>
        <v>0</v>
      </c>
      <c r="F73" s="194"/>
      <c r="G73" s="10">
        <f>E73*F73</f>
        <v>0</v>
      </c>
      <c r="H73" s="3"/>
      <c r="J73" s="3"/>
      <c r="K73" s="194"/>
      <c r="L73" s="10"/>
      <c r="M73" s="3"/>
    </row>
    <row r="74" spans="1:13" s="1" customFormat="1" x14ac:dyDescent="0.2">
      <c r="A74" s="161" t="s">
        <v>129</v>
      </c>
      <c r="B74" s="197"/>
      <c r="C74" s="197"/>
      <c r="D74" s="161"/>
      <c r="E74" s="198"/>
      <c r="F74" s="199"/>
      <c r="G74" s="199">
        <f>SUM(G75:G78)</f>
        <v>0</v>
      </c>
      <c r="H74" s="161"/>
      <c r="J74" s="161" t="s">
        <v>129</v>
      </c>
      <c r="K74" s="199"/>
      <c r="L74" s="199">
        <f>SUM(L75:L78)</f>
        <v>0</v>
      </c>
      <c r="M74" s="161"/>
    </row>
    <row r="75" spans="1:13" x14ac:dyDescent="0.2">
      <c r="A75" s="192" t="s">
        <v>118</v>
      </c>
      <c r="B75" s="193"/>
      <c r="C75" s="193"/>
      <c r="D75" s="3">
        <f t="shared" si="11"/>
        <v>0</v>
      </c>
      <c r="E75" s="187">
        <f t="shared" ref="E75:E78" si="13">D75/$B$24</f>
        <v>0</v>
      </c>
      <c r="F75" s="194"/>
      <c r="G75" s="10">
        <f>E75*F75</f>
        <v>0</v>
      </c>
      <c r="H75" s="3"/>
      <c r="J75" s="173" t="s">
        <v>127</v>
      </c>
      <c r="K75" s="194"/>
      <c r="L75" s="10">
        <f t="shared" ref="L75:L78" si="14">$B$10*K75</f>
        <v>0</v>
      </c>
      <c r="M75" s="3"/>
    </row>
    <row r="76" spans="1:13" x14ac:dyDescent="0.2">
      <c r="A76" s="192" t="s">
        <v>118</v>
      </c>
      <c r="B76" s="193"/>
      <c r="C76" s="193"/>
      <c r="D76" s="3">
        <f t="shared" si="11"/>
        <v>0</v>
      </c>
      <c r="E76" s="187">
        <f t="shared" si="13"/>
        <v>0</v>
      </c>
      <c r="F76" s="194"/>
      <c r="G76" s="10">
        <f>E76*F76</f>
        <v>0</v>
      </c>
      <c r="H76" s="3"/>
      <c r="J76" s="181" t="s">
        <v>133</v>
      </c>
      <c r="K76" s="194"/>
      <c r="L76" s="10">
        <f t="shared" si="14"/>
        <v>0</v>
      </c>
      <c r="M76" s="3"/>
    </row>
    <row r="77" spans="1:13" x14ac:dyDescent="0.2">
      <c r="A77" s="192" t="s">
        <v>118</v>
      </c>
      <c r="B77" s="193"/>
      <c r="C77" s="193"/>
      <c r="D77" s="3">
        <f t="shared" si="11"/>
        <v>0</v>
      </c>
      <c r="E77" s="187">
        <f t="shared" si="13"/>
        <v>0</v>
      </c>
      <c r="F77" s="194"/>
      <c r="G77" s="10">
        <f>E77*F77</f>
        <v>0</v>
      </c>
      <c r="H77" s="3"/>
      <c r="J77" s="181" t="s">
        <v>134</v>
      </c>
      <c r="K77" s="194"/>
      <c r="L77" s="10">
        <f t="shared" si="14"/>
        <v>0</v>
      </c>
      <c r="M77" s="3"/>
    </row>
    <row r="78" spans="1:13" x14ac:dyDescent="0.2">
      <c r="A78" s="192" t="s">
        <v>118</v>
      </c>
      <c r="B78" s="193"/>
      <c r="C78" s="193"/>
      <c r="D78" s="3">
        <f t="shared" si="11"/>
        <v>0</v>
      </c>
      <c r="E78" s="187">
        <f t="shared" si="13"/>
        <v>0</v>
      </c>
      <c r="F78" s="194"/>
      <c r="G78" s="10">
        <f>E78*F78</f>
        <v>0</v>
      </c>
      <c r="H78" s="3"/>
      <c r="J78" s="173" t="s">
        <v>135</v>
      </c>
      <c r="K78" s="194"/>
      <c r="L78" s="10">
        <f t="shared" si="14"/>
        <v>0</v>
      </c>
      <c r="M78" s="3"/>
    </row>
    <row r="79" spans="1:13" s="1" customFormat="1" x14ac:dyDescent="0.2">
      <c r="A79" s="161" t="s">
        <v>130</v>
      </c>
      <c r="B79" s="197"/>
      <c r="C79" s="197"/>
      <c r="D79" s="161"/>
      <c r="E79" s="198"/>
      <c r="F79" s="199"/>
      <c r="G79" s="199">
        <f>SUM(G80:G81)</f>
        <v>0</v>
      </c>
      <c r="H79" s="161"/>
      <c r="J79" s="161" t="s">
        <v>130</v>
      </c>
      <c r="K79" s="199"/>
      <c r="L79" s="199">
        <f>SUM(L80:L81)</f>
        <v>0</v>
      </c>
      <c r="M79" s="161"/>
    </row>
    <row r="80" spans="1:13" x14ac:dyDescent="0.2">
      <c r="A80" s="192" t="s">
        <v>118</v>
      </c>
      <c r="B80" s="193"/>
      <c r="C80" s="193"/>
      <c r="D80" s="3">
        <f t="shared" si="11"/>
        <v>0</v>
      </c>
      <c r="E80" s="187">
        <f t="shared" ref="E80:E81" si="15">D80/$B$24</f>
        <v>0</v>
      </c>
      <c r="F80" s="194"/>
      <c r="G80" s="10">
        <f>E80*F80</f>
        <v>0</v>
      </c>
      <c r="H80" s="3"/>
      <c r="J80" s="173" t="s">
        <v>127</v>
      </c>
      <c r="K80" s="194"/>
      <c r="L80" s="10">
        <f t="shared" ref="L80:L81" si="16">$B$10*K80</f>
        <v>0</v>
      </c>
      <c r="M80" s="3"/>
    </row>
    <row r="81" spans="1:13" x14ac:dyDescent="0.2">
      <c r="A81" s="192" t="s">
        <v>118</v>
      </c>
      <c r="B81" s="193"/>
      <c r="C81" s="193"/>
      <c r="D81" s="3">
        <f t="shared" si="11"/>
        <v>0</v>
      </c>
      <c r="E81" s="187">
        <f t="shared" si="15"/>
        <v>0</v>
      </c>
      <c r="F81" s="194"/>
      <c r="G81" s="10">
        <f>E81*F81</f>
        <v>0</v>
      </c>
      <c r="H81" s="3"/>
      <c r="J81" s="173" t="s">
        <v>831</v>
      </c>
      <c r="K81" s="194"/>
      <c r="L81" s="10">
        <f t="shared" si="16"/>
        <v>0</v>
      </c>
      <c r="M81" s="3"/>
    </row>
    <row r="82" spans="1:13" x14ac:dyDescent="0.2">
      <c r="A82" s="166" t="s">
        <v>1</v>
      </c>
      <c r="B82" s="166"/>
      <c r="C82" s="166"/>
      <c r="D82" s="166"/>
      <c r="E82" s="166"/>
      <c r="F82" s="169"/>
      <c r="G82" s="169">
        <f>G70+G74+G79</f>
        <v>0</v>
      </c>
      <c r="H82" s="166"/>
      <c r="J82" s="166" t="s">
        <v>1</v>
      </c>
      <c r="K82" s="169"/>
      <c r="L82" s="169">
        <f>L70+L74+L79</f>
        <v>0</v>
      </c>
      <c r="M82" s="166"/>
    </row>
    <row r="83" spans="1:13" x14ac:dyDescent="0.2">
      <c r="F83" s="204"/>
    </row>
    <row r="84" spans="1:13" ht="18" x14ac:dyDescent="0.25">
      <c r="A84" s="229" t="s">
        <v>837</v>
      </c>
      <c r="F84" s="204"/>
      <c r="J84" s="114" t="s">
        <v>838</v>
      </c>
    </row>
    <row r="85" spans="1:13" ht="63.75" x14ac:dyDescent="0.2">
      <c r="A85" s="166" t="s">
        <v>125</v>
      </c>
      <c r="B85" s="184" t="s">
        <v>44</v>
      </c>
      <c r="C85" s="185" t="s">
        <v>139</v>
      </c>
      <c r="D85" s="185" t="s">
        <v>45</v>
      </c>
      <c r="E85" s="186" t="s">
        <v>47</v>
      </c>
      <c r="F85" s="213" t="s">
        <v>843</v>
      </c>
      <c r="G85" s="213" t="s">
        <v>124</v>
      </c>
      <c r="H85" s="185" t="s">
        <v>46</v>
      </c>
      <c r="J85" s="166" t="s">
        <v>828</v>
      </c>
      <c r="K85" s="213" t="s">
        <v>842</v>
      </c>
      <c r="L85" s="213" t="s">
        <v>124</v>
      </c>
      <c r="M85" s="185" t="s">
        <v>46</v>
      </c>
    </row>
    <row r="86" spans="1:13" x14ac:dyDescent="0.2">
      <c r="A86" s="192" t="s">
        <v>118</v>
      </c>
      <c r="B86" s="193"/>
      <c r="C86" s="193"/>
      <c r="D86" s="3">
        <f>B86*C86*$B$11</f>
        <v>0</v>
      </c>
      <c r="E86" s="187">
        <f>D86/$B$24</f>
        <v>0</v>
      </c>
      <c r="F86" s="194"/>
      <c r="G86" s="10">
        <f>E86*F86</f>
        <v>0</v>
      </c>
      <c r="H86" s="3"/>
      <c r="J86" s="173" t="s">
        <v>127</v>
      </c>
      <c r="K86" s="194"/>
      <c r="L86" s="10">
        <f>$B$11*K86</f>
        <v>0</v>
      </c>
      <c r="M86" s="3"/>
    </row>
    <row r="87" spans="1:13" x14ac:dyDescent="0.2">
      <c r="A87" s="192" t="s">
        <v>118</v>
      </c>
      <c r="B87" s="193"/>
      <c r="C87" s="193"/>
      <c r="D87" s="3">
        <f t="shared" ref="D87:D89" si="17">B87*C87*$B$11</f>
        <v>0</v>
      </c>
      <c r="E87" s="187">
        <f t="shared" ref="E87:E89" si="18">D87/$B$24</f>
        <v>0</v>
      </c>
      <c r="F87" s="194"/>
      <c r="G87" s="10">
        <f>E87*F87</f>
        <v>0</v>
      </c>
      <c r="H87" s="3"/>
      <c r="J87" s="181" t="s">
        <v>126</v>
      </c>
      <c r="K87" s="194"/>
      <c r="L87" s="10">
        <f>$B$11*K87</f>
        <v>0</v>
      </c>
      <c r="M87" s="3"/>
    </row>
    <row r="88" spans="1:13" x14ac:dyDescent="0.2">
      <c r="A88" s="192" t="s">
        <v>118</v>
      </c>
      <c r="B88" s="193"/>
      <c r="C88" s="193"/>
      <c r="D88" s="3">
        <f t="shared" si="17"/>
        <v>0</v>
      </c>
      <c r="E88" s="187">
        <f t="shared" si="18"/>
        <v>0</v>
      </c>
      <c r="F88" s="194"/>
      <c r="G88" s="10">
        <f>E88*F88</f>
        <v>0</v>
      </c>
      <c r="H88" s="3"/>
      <c r="J88" s="3"/>
      <c r="K88" s="10"/>
      <c r="L88" s="10"/>
      <c r="M88" s="3"/>
    </row>
    <row r="89" spans="1:13" x14ac:dyDescent="0.2">
      <c r="A89" s="192" t="s">
        <v>118</v>
      </c>
      <c r="B89" s="193"/>
      <c r="C89" s="193"/>
      <c r="D89" s="3">
        <f t="shared" si="17"/>
        <v>0</v>
      </c>
      <c r="E89" s="187">
        <f t="shared" si="18"/>
        <v>0</v>
      </c>
      <c r="F89" s="194"/>
      <c r="G89" s="10">
        <f>E89*F89</f>
        <v>0</v>
      </c>
      <c r="H89" s="3"/>
      <c r="J89" s="3"/>
      <c r="K89" s="10"/>
      <c r="L89" s="10"/>
      <c r="M89" s="3"/>
    </row>
    <row r="90" spans="1:13" s="1" customFormat="1" x14ac:dyDescent="0.2">
      <c r="A90" s="161" t="s">
        <v>51</v>
      </c>
      <c r="B90" s="197"/>
      <c r="C90" s="197"/>
      <c r="D90" s="161"/>
      <c r="E90" s="198"/>
      <c r="F90" s="199"/>
      <c r="G90" s="199">
        <f>SUM(G86:G89)</f>
        <v>0</v>
      </c>
      <c r="H90" s="161"/>
      <c r="J90" s="161" t="s">
        <v>1</v>
      </c>
      <c r="K90" s="199"/>
      <c r="L90" s="199">
        <f>SUM(L86:L89)</f>
        <v>0</v>
      </c>
      <c r="M90" s="161"/>
    </row>
    <row r="93" spans="1:13" ht="18" x14ac:dyDescent="0.25">
      <c r="A93" s="229" t="s">
        <v>878</v>
      </c>
    </row>
    <row r="94" spans="1:13" ht="38.25" x14ac:dyDescent="0.2">
      <c r="A94" s="166" t="s">
        <v>125</v>
      </c>
      <c r="B94" s="184" t="s">
        <v>44</v>
      </c>
      <c r="C94" s="185" t="s">
        <v>138</v>
      </c>
      <c r="D94" s="185" t="s">
        <v>45</v>
      </c>
      <c r="E94" s="186" t="s">
        <v>47</v>
      </c>
      <c r="F94" s="186" t="s">
        <v>843</v>
      </c>
      <c r="G94" s="213" t="s">
        <v>124</v>
      </c>
      <c r="H94" s="185" t="s">
        <v>46</v>
      </c>
    </row>
    <row r="95" spans="1:13" ht="38.25" x14ac:dyDescent="0.2">
      <c r="A95" s="173" t="s">
        <v>137</v>
      </c>
      <c r="B95" s="196">
        <v>1</v>
      </c>
      <c r="C95" s="196">
        <v>12</v>
      </c>
      <c r="D95" s="3">
        <f>B95*C95*$B$6</f>
        <v>504</v>
      </c>
      <c r="E95" s="187">
        <f t="shared" ref="E95:E96" si="19">D95/$B$24</f>
        <v>0.32432432432432434</v>
      </c>
      <c r="F95" s="194">
        <f>B14</f>
        <v>1027303.3937915963</v>
      </c>
      <c r="G95" s="10">
        <f>F95*E95</f>
        <v>333179.47906754474</v>
      </c>
      <c r="H95" s="228" t="s">
        <v>877</v>
      </c>
    </row>
    <row r="96" spans="1:13" x14ac:dyDescent="0.2">
      <c r="A96" s="181" t="s">
        <v>140</v>
      </c>
      <c r="B96" s="196">
        <v>1</v>
      </c>
      <c r="C96" s="196">
        <v>2</v>
      </c>
      <c r="D96" s="3">
        <f>B96*C96*$B$6</f>
        <v>84</v>
      </c>
      <c r="E96" s="187">
        <f t="shared" si="19"/>
        <v>5.4054054054054057E-2</v>
      </c>
      <c r="F96" s="194">
        <f>B18</f>
        <v>0</v>
      </c>
      <c r="G96" s="10">
        <f>E96*F96</f>
        <v>0</v>
      </c>
      <c r="H96" s="173" t="s">
        <v>876</v>
      </c>
    </row>
    <row r="97" spans="1:8" x14ac:dyDescent="0.2">
      <c r="A97" s="166" t="s">
        <v>1</v>
      </c>
      <c r="B97" s="166"/>
      <c r="C97" s="166"/>
      <c r="D97" s="166"/>
      <c r="E97" s="166"/>
      <c r="F97" s="166"/>
      <c r="G97" s="169">
        <f>SUM(G95:G96)</f>
        <v>333179.47906754474</v>
      </c>
      <c r="H97" s="166"/>
    </row>
  </sheetData>
  <sheetProtection algorithmName="SHA-512" hashValue="NJuhDpZ4PHjPuMIt603IICxjxwSfP2z5uZcwb+1AiGafoQcGlPOinwrVnYj/12EsEcQ+hXcy0nuOpHp+gvB77A==" saltValue="yrQFDq75IgLgToNQQED+OQ==" spinCount="100000" sheet="1" objects="1" scenarios="1"/>
  <pageMargins left="0.7" right="0.7" top="0.75" bottom="0.75" header="0.3" footer="0.3"/>
  <pageSetup paperSize="9" scale="69" orientation="portrait" r:id="rId1"/>
  <customProperties>
    <customPr name="EpmWorksheetKeyString_GUID" r:id="rId2"/>
  </customProperties>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42C0B-214B-4B6D-8B0C-ABE1337A074C}">
  <sheetPr>
    <tabColor theme="7" tint="0.59999389629810485"/>
  </sheetPr>
  <dimension ref="A1:I132"/>
  <sheetViews>
    <sheetView workbookViewId="0">
      <selection activeCell="H5" sqref="H5"/>
    </sheetView>
  </sheetViews>
  <sheetFormatPr defaultRowHeight="15" x14ac:dyDescent="0.25"/>
  <cols>
    <col min="1" max="1" width="24.140625" style="379" bestFit="1" customWidth="1"/>
    <col min="2" max="2" width="12.42578125" style="379" bestFit="1" customWidth="1"/>
    <col min="3" max="3" width="23.5703125" style="379" bestFit="1" customWidth="1"/>
    <col min="4" max="4" width="22.5703125" style="379" bestFit="1" customWidth="1"/>
    <col min="5" max="16384" width="9.140625" style="379"/>
  </cols>
  <sheetData>
    <row r="1" spans="1:9" x14ac:dyDescent="0.25">
      <c r="A1" s="458" t="s">
        <v>2495</v>
      </c>
    </row>
    <row r="2" spans="1:9" x14ac:dyDescent="0.25">
      <c r="A2" s="380" t="s">
        <v>2188</v>
      </c>
      <c r="B2" s="380" t="s">
        <v>82</v>
      </c>
      <c r="C2" s="380" t="s">
        <v>2125</v>
      </c>
      <c r="D2" s="380" t="s">
        <v>2496</v>
      </c>
    </row>
    <row r="3" spans="1:9" x14ac:dyDescent="0.25">
      <c r="A3" s="379" t="s">
        <v>2189</v>
      </c>
      <c r="B3" s="396">
        <v>1103</v>
      </c>
      <c r="C3" s="379" t="s">
        <v>963</v>
      </c>
      <c r="D3" s="387">
        <v>1315955.4699537745</v>
      </c>
    </row>
    <row r="4" spans="1:9" x14ac:dyDescent="0.25">
      <c r="A4" s="379" t="s">
        <v>2189</v>
      </c>
      <c r="B4" s="396">
        <v>1105</v>
      </c>
      <c r="C4" s="379" t="s">
        <v>964</v>
      </c>
      <c r="D4" s="387">
        <v>1118954.3103448288</v>
      </c>
    </row>
    <row r="5" spans="1:9" x14ac:dyDescent="0.25">
      <c r="A5" s="379" t="s">
        <v>2189</v>
      </c>
      <c r="B5" s="396">
        <v>1106</v>
      </c>
      <c r="C5" s="379" t="s">
        <v>965</v>
      </c>
      <c r="D5" s="387">
        <v>1063247</v>
      </c>
    </row>
    <row r="6" spans="1:9" x14ac:dyDescent="0.25">
      <c r="A6" s="379" t="s">
        <v>2190</v>
      </c>
      <c r="B6" s="396">
        <v>1112</v>
      </c>
      <c r="C6" s="379" t="s">
        <v>966</v>
      </c>
      <c r="D6" s="387">
        <v>1027303.3937915963</v>
      </c>
    </row>
    <row r="7" spans="1:9" x14ac:dyDescent="0.25">
      <c r="A7" s="379" t="s">
        <v>2190</v>
      </c>
      <c r="B7" s="396">
        <v>1113</v>
      </c>
      <c r="C7" s="379" t="s">
        <v>967</v>
      </c>
      <c r="D7" s="387">
        <v>1047496.3702963677</v>
      </c>
    </row>
    <row r="8" spans="1:9" x14ac:dyDescent="0.25">
      <c r="A8" s="379" t="s">
        <v>2190</v>
      </c>
      <c r="B8" s="396">
        <v>1114</v>
      </c>
      <c r="C8" s="379" t="s">
        <v>968</v>
      </c>
      <c r="D8" s="387">
        <v>1030501.2185215268</v>
      </c>
    </row>
    <row r="9" spans="1:9" x14ac:dyDescent="0.25">
      <c r="A9" s="379" t="s">
        <v>2190</v>
      </c>
      <c r="B9" s="396">
        <v>1115</v>
      </c>
      <c r="C9" s="379" t="s">
        <v>969</v>
      </c>
      <c r="D9" s="387">
        <v>396432.74999999971</v>
      </c>
      <c r="I9" s="398"/>
    </row>
    <row r="10" spans="1:9" x14ac:dyDescent="0.25">
      <c r="A10" s="379" t="s">
        <v>2191</v>
      </c>
      <c r="B10" s="396">
        <v>1122</v>
      </c>
      <c r="C10" s="379" t="s">
        <v>970</v>
      </c>
      <c r="D10" s="387">
        <v>897153.01091855124</v>
      </c>
    </row>
    <row r="11" spans="1:9" x14ac:dyDescent="0.25">
      <c r="A11" s="379" t="s">
        <v>2192</v>
      </c>
      <c r="B11" s="396">
        <v>1132</v>
      </c>
      <c r="C11" s="379" t="s">
        <v>971</v>
      </c>
      <c r="D11" s="387">
        <v>714253.96986197238</v>
      </c>
    </row>
    <row r="12" spans="1:9" x14ac:dyDescent="0.25">
      <c r="A12" s="379" t="s">
        <v>2192</v>
      </c>
      <c r="B12" s="396">
        <v>1133</v>
      </c>
      <c r="C12" s="379" t="s">
        <v>972</v>
      </c>
      <c r="D12" s="387">
        <v>680348.52360083326</v>
      </c>
    </row>
    <row r="13" spans="1:9" x14ac:dyDescent="0.25">
      <c r="A13" s="379" t="s">
        <v>2192</v>
      </c>
      <c r="B13" s="396">
        <v>1134</v>
      </c>
      <c r="C13" s="379" t="s">
        <v>973</v>
      </c>
      <c r="D13" s="387">
        <v>594413.06685785973</v>
      </c>
    </row>
    <row r="14" spans="1:9" x14ac:dyDescent="0.25">
      <c r="A14" s="379" t="s">
        <v>2192</v>
      </c>
      <c r="B14" s="396">
        <v>1136</v>
      </c>
      <c r="C14" s="379" t="s">
        <v>974</v>
      </c>
      <c r="D14" s="387">
        <v>794898.44851904188</v>
      </c>
    </row>
    <row r="15" spans="1:9" x14ac:dyDescent="0.25">
      <c r="A15" s="379" t="s">
        <v>2192</v>
      </c>
      <c r="B15" s="396">
        <v>1138</v>
      </c>
      <c r="C15" s="379" t="s">
        <v>975</v>
      </c>
      <c r="D15" s="387">
        <v>587029.77907130693</v>
      </c>
    </row>
    <row r="16" spans="1:9" x14ac:dyDescent="0.25">
      <c r="A16" s="379" t="s">
        <v>2192</v>
      </c>
      <c r="B16" s="396">
        <v>1137</v>
      </c>
      <c r="C16" s="379" t="s">
        <v>2193</v>
      </c>
      <c r="D16" s="387">
        <v>506604.75000000023</v>
      </c>
    </row>
    <row r="17" spans="1:4" x14ac:dyDescent="0.25">
      <c r="A17" s="379" t="s">
        <v>2194</v>
      </c>
      <c r="B17" s="396">
        <v>1151</v>
      </c>
      <c r="C17" s="379" t="s">
        <v>976</v>
      </c>
      <c r="D17" s="387">
        <v>2039748.8372093039</v>
      </c>
    </row>
    <row r="18" spans="1:4" x14ac:dyDescent="0.25">
      <c r="A18" s="379" t="s">
        <v>2195</v>
      </c>
      <c r="B18" s="396">
        <v>1161</v>
      </c>
      <c r="C18" s="379" t="s">
        <v>977</v>
      </c>
      <c r="D18" s="387">
        <v>390228.54330708674</v>
      </c>
    </row>
    <row r="19" spans="1:4" x14ac:dyDescent="0.25">
      <c r="A19" s="379" t="s">
        <v>2196</v>
      </c>
      <c r="B19" s="396">
        <v>1191</v>
      </c>
      <c r="C19" s="379" t="s">
        <v>2197</v>
      </c>
      <c r="D19" s="387">
        <v>621258.66666666674</v>
      </c>
    </row>
    <row r="20" spans="1:4" x14ac:dyDescent="0.25">
      <c r="A20" s="379" t="s">
        <v>2198</v>
      </c>
      <c r="B20" s="396">
        <v>1211</v>
      </c>
      <c r="C20" s="379" t="s">
        <v>978</v>
      </c>
      <c r="D20" s="387">
        <v>988496.073619631</v>
      </c>
    </row>
    <row r="21" spans="1:4" x14ac:dyDescent="0.25">
      <c r="A21" s="379" t="s">
        <v>2198</v>
      </c>
      <c r="B21" s="396">
        <v>1212</v>
      </c>
      <c r="C21" s="379" t="s">
        <v>979</v>
      </c>
      <c r="D21" s="387">
        <v>994088.65131578874</v>
      </c>
    </row>
    <row r="22" spans="1:4" x14ac:dyDescent="0.25">
      <c r="A22" s="379" t="s">
        <v>2198</v>
      </c>
      <c r="B22" s="396">
        <v>1213</v>
      </c>
      <c r="C22" s="379" t="s">
        <v>980</v>
      </c>
      <c r="D22" s="387">
        <v>679679.83425414294</v>
      </c>
    </row>
    <row r="23" spans="1:4" x14ac:dyDescent="0.25">
      <c r="A23" s="379" t="s">
        <v>2198</v>
      </c>
      <c r="B23" s="396">
        <v>1214</v>
      </c>
      <c r="C23" s="379" t="s">
        <v>981</v>
      </c>
      <c r="D23" s="387">
        <v>624659.53757225431</v>
      </c>
    </row>
    <row r="24" spans="1:4" x14ac:dyDescent="0.25">
      <c r="A24" s="379" t="s">
        <v>2199</v>
      </c>
      <c r="B24" s="396">
        <v>1719</v>
      </c>
      <c r="C24" s="379" t="s">
        <v>2200</v>
      </c>
      <c r="D24" s="387">
        <v>500000</v>
      </c>
    </row>
    <row r="25" spans="1:4" x14ac:dyDescent="0.25">
      <c r="A25" s="379" t="s">
        <v>2201</v>
      </c>
      <c r="B25" s="396">
        <v>2101</v>
      </c>
      <c r="C25" s="379" t="s">
        <v>982</v>
      </c>
      <c r="D25" s="387">
        <v>799368</v>
      </c>
    </row>
    <row r="26" spans="1:4" x14ac:dyDescent="0.25">
      <c r="A26" s="379" t="s">
        <v>2201</v>
      </c>
      <c r="B26" s="396">
        <v>2102</v>
      </c>
      <c r="C26" s="379" t="s">
        <v>983</v>
      </c>
      <c r="D26" s="387">
        <v>857678.26666666451</v>
      </c>
    </row>
    <row r="27" spans="1:4" x14ac:dyDescent="0.25">
      <c r="A27" s="379" t="s">
        <v>2201</v>
      </c>
      <c r="B27" s="396">
        <v>2103</v>
      </c>
      <c r="C27" s="379" t="s">
        <v>984</v>
      </c>
      <c r="D27" s="387">
        <v>822745.7968192189</v>
      </c>
    </row>
    <row r="28" spans="1:4" x14ac:dyDescent="0.25">
      <c r="A28" s="379" t="s">
        <v>2201</v>
      </c>
      <c r="B28" s="396">
        <v>2104</v>
      </c>
      <c r="C28" s="379" t="s">
        <v>985</v>
      </c>
      <c r="D28" s="387">
        <v>628335.12811259646</v>
      </c>
    </row>
    <row r="29" spans="1:4" x14ac:dyDescent="0.25">
      <c r="A29" s="379" t="s">
        <v>2202</v>
      </c>
      <c r="B29" s="396">
        <v>2131</v>
      </c>
      <c r="C29" s="379" t="s">
        <v>986</v>
      </c>
      <c r="D29" s="387">
        <v>519582.0241691845</v>
      </c>
    </row>
    <row r="30" spans="1:4" x14ac:dyDescent="0.25">
      <c r="A30" s="379" t="s">
        <v>2202</v>
      </c>
      <c r="B30" s="396">
        <v>2132</v>
      </c>
      <c r="C30" s="379" t="s">
        <v>987</v>
      </c>
      <c r="D30" s="387">
        <v>600441.80537118402</v>
      </c>
    </row>
    <row r="31" spans="1:4" x14ac:dyDescent="0.25">
      <c r="A31" s="379" t="s">
        <v>2203</v>
      </c>
      <c r="B31" s="396">
        <v>2151</v>
      </c>
      <c r="C31" s="379" t="s">
        <v>988</v>
      </c>
      <c r="D31" s="387">
        <v>560953.1231746159</v>
      </c>
    </row>
    <row r="32" spans="1:4" x14ac:dyDescent="0.25">
      <c r="A32" s="379" t="s">
        <v>2203</v>
      </c>
      <c r="B32" s="396">
        <v>2152</v>
      </c>
      <c r="C32" s="379" t="s">
        <v>989</v>
      </c>
      <c r="D32" s="387">
        <v>456958.10676765541</v>
      </c>
    </row>
    <row r="33" spans="1:4" x14ac:dyDescent="0.25">
      <c r="A33" s="379" t="s">
        <v>2204</v>
      </c>
      <c r="B33" s="396">
        <v>2303</v>
      </c>
      <c r="C33" s="379" t="s">
        <v>990</v>
      </c>
      <c r="D33" s="387">
        <v>592150.69699192978</v>
      </c>
    </row>
    <row r="34" spans="1:4" x14ac:dyDescent="0.25">
      <c r="A34" s="379" t="s">
        <v>2204</v>
      </c>
      <c r="B34" s="396">
        <v>2302</v>
      </c>
      <c r="C34" s="379" t="s">
        <v>2205</v>
      </c>
      <c r="D34" s="387">
        <v>642553</v>
      </c>
    </row>
    <row r="35" spans="1:4" x14ac:dyDescent="0.25">
      <c r="A35" s="379" t="s">
        <v>2206</v>
      </c>
      <c r="B35" s="396">
        <v>2331</v>
      </c>
      <c r="C35" s="379" t="s">
        <v>991</v>
      </c>
      <c r="D35" s="387">
        <v>463141.724610465</v>
      </c>
    </row>
    <row r="36" spans="1:4" x14ac:dyDescent="0.25">
      <c r="A36" s="379" t="s">
        <v>2207</v>
      </c>
      <c r="B36" s="396">
        <v>2531</v>
      </c>
      <c r="C36" s="379" t="s">
        <v>992</v>
      </c>
      <c r="D36" s="387">
        <v>427327.81936493894</v>
      </c>
    </row>
    <row r="37" spans="1:4" x14ac:dyDescent="0.25">
      <c r="A37" s="379" t="s">
        <v>2207</v>
      </c>
      <c r="B37" s="396">
        <v>2535</v>
      </c>
      <c r="C37" s="379" t="s">
        <v>993</v>
      </c>
      <c r="D37" s="387">
        <v>437640.06309148204</v>
      </c>
    </row>
    <row r="38" spans="1:4" x14ac:dyDescent="0.25">
      <c r="A38" s="379" t="s">
        <v>2207</v>
      </c>
      <c r="B38" s="396">
        <v>2537</v>
      </c>
      <c r="C38" s="379" t="s">
        <v>994</v>
      </c>
      <c r="D38" s="387">
        <v>410420.14051522233</v>
      </c>
    </row>
    <row r="39" spans="1:4" x14ac:dyDescent="0.25">
      <c r="A39" s="379" t="s">
        <v>2497</v>
      </c>
      <c r="B39" s="396">
        <v>2951</v>
      </c>
      <c r="C39" s="379" t="s">
        <v>2498</v>
      </c>
      <c r="D39" s="387">
        <v>266666.66666666669</v>
      </c>
    </row>
    <row r="40" spans="1:4" x14ac:dyDescent="0.25">
      <c r="A40" s="379" t="s">
        <v>2208</v>
      </c>
      <c r="B40" s="396">
        <v>3202</v>
      </c>
      <c r="C40" s="379" t="s">
        <v>995</v>
      </c>
      <c r="D40" s="387">
        <v>832841.6666666664</v>
      </c>
    </row>
    <row r="41" spans="1:4" x14ac:dyDescent="0.25">
      <c r="A41" s="379" t="s">
        <v>2208</v>
      </c>
      <c r="B41" s="396">
        <v>3203</v>
      </c>
      <c r="C41" s="379" t="s">
        <v>996</v>
      </c>
      <c r="D41" s="387">
        <v>607246.80000000016</v>
      </c>
    </row>
    <row r="42" spans="1:4" x14ac:dyDescent="0.25">
      <c r="A42" s="379" t="s">
        <v>2209</v>
      </c>
      <c r="B42" s="396">
        <v>3232</v>
      </c>
      <c r="C42" s="379" t="s">
        <v>997</v>
      </c>
      <c r="D42" s="387">
        <v>536862.46719160117</v>
      </c>
    </row>
    <row r="43" spans="1:4" x14ac:dyDescent="0.25">
      <c r="A43" s="379" t="s">
        <v>2209</v>
      </c>
      <c r="B43" s="396">
        <v>3233</v>
      </c>
      <c r="C43" s="379" t="s">
        <v>998</v>
      </c>
      <c r="D43" s="387">
        <v>484249.37631621619</v>
      </c>
    </row>
    <row r="44" spans="1:4" x14ac:dyDescent="0.25">
      <c r="A44" s="379" t="s">
        <v>2210</v>
      </c>
      <c r="B44" s="396">
        <v>3302</v>
      </c>
      <c r="C44" s="379" t="s">
        <v>999</v>
      </c>
      <c r="D44" s="387">
        <v>751334</v>
      </c>
    </row>
    <row r="45" spans="1:4" x14ac:dyDescent="0.25">
      <c r="A45" s="379" t="s">
        <v>2211</v>
      </c>
      <c r="B45" s="396">
        <v>3333</v>
      </c>
      <c r="C45" s="379" t="s">
        <v>1000</v>
      </c>
      <c r="D45" s="387">
        <v>456004.52926208638</v>
      </c>
    </row>
    <row r="46" spans="1:4" x14ac:dyDescent="0.25">
      <c r="A46" s="379" t="s">
        <v>2211</v>
      </c>
      <c r="B46" s="396">
        <v>3332</v>
      </c>
      <c r="C46" s="379" t="s">
        <v>1001</v>
      </c>
      <c r="D46" s="387">
        <v>516525</v>
      </c>
    </row>
    <row r="47" spans="1:4" x14ac:dyDescent="0.25">
      <c r="A47" s="379" t="s">
        <v>2212</v>
      </c>
      <c r="B47" s="396">
        <v>3402</v>
      </c>
      <c r="C47" s="379" t="s">
        <v>1002</v>
      </c>
      <c r="D47" s="387">
        <v>916351.00000000035</v>
      </c>
    </row>
    <row r="48" spans="1:4" x14ac:dyDescent="0.25">
      <c r="A48" s="379" t="s">
        <v>2212</v>
      </c>
      <c r="B48" s="396">
        <v>3403</v>
      </c>
      <c r="C48" s="379" t="s">
        <v>1003</v>
      </c>
      <c r="D48" s="387">
        <v>764981.50000000035</v>
      </c>
    </row>
    <row r="49" spans="1:4" x14ac:dyDescent="0.25">
      <c r="A49" s="379" t="s">
        <v>2213</v>
      </c>
      <c r="B49" s="396">
        <v>3432</v>
      </c>
      <c r="C49" s="379" t="s">
        <v>1004</v>
      </c>
      <c r="D49" s="387">
        <v>535863.83333333337</v>
      </c>
    </row>
    <row r="50" spans="1:4" x14ac:dyDescent="0.25">
      <c r="A50" s="379" t="s">
        <v>2213</v>
      </c>
      <c r="B50" s="396">
        <v>3433</v>
      </c>
      <c r="C50" s="379" t="s">
        <v>1005</v>
      </c>
      <c r="D50" s="387">
        <v>458413.35268505075</v>
      </c>
    </row>
    <row r="51" spans="1:4" x14ac:dyDescent="0.25">
      <c r="A51" s="379" t="s">
        <v>2214</v>
      </c>
      <c r="B51" s="396">
        <v>3431</v>
      </c>
      <c r="C51" s="379" t="s">
        <v>1006</v>
      </c>
      <c r="D51" s="387">
        <v>539401.27005347516</v>
      </c>
    </row>
    <row r="52" spans="1:4" x14ac:dyDescent="0.25">
      <c r="A52" s="379" t="s">
        <v>2215</v>
      </c>
      <c r="B52" s="396">
        <v>3502</v>
      </c>
      <c r="C52" s="379" t="s">
        <v>1007</v>
      </c>
      <c r="D52" s="387">
        <v>754711.53846153733</v>
      </c>
    </row>
    <row r="53" spans="1:4" x14ac:dyDescent="0.25">
      <c r="A53" s="379" t="s">
        <v>2215</v>
      </c>
      <c r="B53" s="396">
        <v>3503</v>
      </c>
      <c r="C53" s="379" t="s">
        <v>1008</v>
      </c>
      <c r="D53" s="387">
        <v>587091.05659648369</v>
      </c>
    </row>
    <row r="54" spans="1:4" x14ac:dyDescent="0.25">
      <c r="A54" s="379" t="s">
        <v>2216</v>
      </c>
      <c r="B54" s="396">
        <v>3532</v>
      </c>
      <c r="C54" s="379" t="s">
        <v>1009</v>
      </c>
      <c r="D54" s="387">
        <v>510632.12500000012</v>
      </c>
    </row>
    <row r="55" spans="1:4" x14ac:dyDescent="0.25">
      <c r="A55" s="379" t="s">
        <v>2216</v>
      </c>
      <c r="B55" s="396">
        <v>3533</v>
      </c>
      <c r="C55" s="379" t="s">
        <v>1010</v>
      </c>
      <c r="D55" s="387">
        <v>465336.92438780481</v>
      </c>
    </row>
    <row r="56" spans="1:4" x14ac:dyDescent="0.25">
      <c r="A56" s="379" t="s">
        <v>2216</v>
      </c>
      <c r="B56" s="396">
        <v>3534</v>
      </c>
      <c r="C56" s="379" t="s">
        <v>1011</v>
      </c>
      <c r="D56" s="387">
        <v>431495.92852295894</v>
      </c>
    </row>
    <row r="57" spans="1:4" x14ac:dyDescent="0.25">
      <c r="A57" s="379" t="s">
        <v>2217</v>
      </c>
      <c r="B57" s="396">
        <v>3701</v>
      </c>
      <c r="C57" s="379" t="s">
        <v>1012</v>
      </c>
      <c r="D57" s="387">
        <v>839448.50000000035</v>
      </c>
    </row>
    <row r="58" spans="1:4" x14ac:dyDescent="0.25">
      <c r="A58" s="379" t="s">
        <v>2217</v>
      </c>
      <c r="B58" s="396">
        <v>3702</v>
      </c>
      <c r="C58" s="379" t="s">
        <v>1013</v>
      </c>
      <c r="D58" s="387">
        <v>838661.52588555869</v>
      </c>
    </row>
    <row r="59" spans="1:4" x14ac:dyDescent="0.25">
      <c r="A59" s="379" t="s">
        <v>2218</v>
      </c>
      <c r="B59" s="396">
        <v>3711</v>
      </c>
      <c r="C59" s="379" t="s">
        <v>1014</v>
      </c>
      <c r="D59" s="387">
        <v>657717.96874999872</v>
      </c>
    </row>
    <row r="60" spans="1:4" x14ac:dyDescent="0.25">
      <c r="A60" s="379" t="s">
        <v>2218</v>
      </c>
      <c r="B60" s="396">
        <v>3712</v>
      </c>
      <c r="C60" s="379" t="s">
        <v>1015</v>
      </c>
      <c r="D60" s="387">
        <v>655703.06122449052</v>
      </c>
    </row>
    <row r="61" spans="1:4" x14ac:dyDescent="0.25">
      <c r="A61" s="379" t="s">
        <v>2218</v>
      </c>
      <c r="B61" s="396">
        <v>3713</v>
      </c>
      <c r="C61" s="379" t="s">
        <v>1016</v>
      </c>
      <c r="D61" s="387">
        <v>637817.33333333337</v>
      </c>
    </row>
    <row r="62" spans="1:4" x14ac:dyDescent="0.25">
      <c r="A62" s="379" t="s">
        <v>2218</v>
      </c>
      <c r="B62" s="396">
        <v>3714</v>
      </c>
      <c r="C62" s="379" t="s">
        <v>1017</v>
      </c>
      <c r="D62" s="387">
        <v>744281.69014084421</v>
      </c>
    </row>
    <row r="63" spans="1:4" x14ac:dyDescent="0.25">
      <c r="A63" s="379" t="s">
        <v>2218</v>
      </c>
      <c r="B63" s="396">
        <v>3715</v>
      </c>
      <c r="C63" s="379" t="s">
        <v>1018</v>
      </c>
      <c r="D63" s="387">
        <v>564193.0845225025</v>
      </c>
    </row>
    <row r="64" spans="1:4" x14ac:dyDescent="0.25">
      <c r="A64" s="379" t="s">
        <v>2218</v>
      </c>
      <c r="B64" s="396">
        <v>3716</v>
      </c>
      <c r="C64" s="379" t="s">
        <v>1019</v>
      </c>
      <c r="D64" s="387">
        <v>806553.2364597097</v>
      </c>
    </row>
    <row r="65" spans="1:4" x14ac:dyDescent="0.25">
      <c r="A65" s="379" t="s">
        <v>2218</v>
      </c>
      <c r="B65" s="396">
        <v>3719</v>
      </c>
      <c r="C65" s="379" t="s">
        <v>1020</v>
      </c>
      <c r="D65" s="387">
        <v>582019.08381265425</v>
      </c>
    </row>
    <row r="66" spans="1:4" x14ac:dyDescent="0.25">
      <c r="A66" s="379" t="s">
        <v>2219</v>
      </c>
      <c r="B66" s="396">
        <v>3812</v>
      </c>
      <c r="C66" s="379" t="s">
        <v>1021</v>
      </c>
      <c r="D66" s="387">
        <v>445083.18821165443</v>
      </c>
    </row>
    <row r="67" spans="1:4" x14ac:dyDescent="0.25">
      <c r="A67" s="379" t="s">
        <v>2220</v>
      </c>
      <c r="B67" s="396">
        <v>3883</v>
      </c>
      <c r="C67" s="379" t="s">
        <v>1022</v>
      </c>
      <c r="D67" s="387">
        <v>461198.02371541481</v>
      </c>
    </row>
    <row r="68" spans="1:4" x14ac:dyDescent="0.25">
      <c r="A68" s="379" t="s">
        <v>2220</v>
      </c>
      <c r="B68" s="396">
        <v>3884</v>
      </c>
      <c r="C68" s="379" t="s">
        <v>1023</v>
      </c>
      <c r="D68" s="387">
        <v>428195.20163348695</v>
      </c>
    </row>
    <row r="69" spans="1:4" x14ac:dyDescent="0.25">
      <c r="A69" s="379" t="s">
        <v>2220</v>
      </c>
      <c r="B69" s="396">
        <v>3886</v>
      </c>
      <c r="C69" s="379" t="s">
        <v>1024</v>
      </c>
      <c r="D69" s="387">
        <v>438009.71128608956</v>
      </c>
    </row>
    <row r="70" spans="1:4" x14ac:dyDescent="0.25">
      <c r="A70" s="379" t="s">
        <v>2220</v>
      </c>
      <c r="B70" s="396">
        <v>3881</v>
      </c>
      <c r="C70" s="379" t="s">
        <v>2221</v>
      </c>
      <c r="D70" s="387">
        <v>426317.4418604651</v>
      </c>
    </row>
    <row r="71" spans="1:4" x14ac:dyDescent="0.25">
      <c r="A71" s="379" t="s">
        <v>2499</v>
      </c>
      <c r="B71" s="396">
        <v>3801</v>
      </c>
      <c r="C71" s="379" t="s">
        <v>2500</v>
      </c>
      <c r="D71" s="387">
        <v>567135</v>
      </c>
    </row>
    <row r="72" spans="1:4" x14ac:dyDescent="0.25">
      <c r="A72" s="379" t="s">
        <v>2222</v>
      </c>
      <c r="B72" s="396">
        <v>4113</v>
      </c>
      <c r="C72" s="379" t="s">
        <v>1025</v>
      </c>
      <c r="D72" s="387">
        <v>489655.22041763394</v>
      </c>
    </row>
    <row r="73" spans="1:4" x14ac:dyDescent="0.25">
      <c r="A73" s="379" t="s">
        <v>2223</v>
      </c>
      <c r="B73" s="396">
        <v>4171</v>
      </c>
      <c r="C73" s="379" t="s">
        <v>1026</v>
      </c>
      <c r="D73" s="387">
        <v>582162.75</v>
      </c>
    </row>
    <row r="74" spans="1:4" x14ac:dyDescent="0.25">
      <c r="A74" s="379" t="s">
        <v>2224</v>
      </c>
      <c r="B74" s="396">
        <v>5102</v>
      </c>
      <c r="C74" s="379" t="s">
        <v>2225</v>
      </c>
      <c r="D74" s="387">
        <v>560476.16580310871</v>
      </c>
    </row>
    <row r="75" spans="1:4" x14ac:dyDescent="0.25">
      <c r="A75" s="379" t="s">
        <v>2226</v>
      </c>
      <c r="B75" s="396">
        <v>5112</v>
      </c>
      <c r="C75" s="379" t="s">
        <v>1027</v>
      </c>
      <c r="D75" s="387">
        <v>375943.14339386334</v>
      </c>
    </row>
    <row r="76" spans="1:4" x14ac:dyDescent="0.25">
      <c r="A76" s="379" t="s">
        <v>2226</v>
      </c>
      <c r="B76" s="396">
        <v>5113</v>
      </c>
      <c r="C76" s="379" t="s">
        <v>1028</v>
      </c>
      <c r="D76" s="387">
        <v>393860.50314465445</v>
      </c>
    </row>
    <row r="77" spans="1:4" x14ac:dyDescent="0.25">
      <c r="A77" s="379" t="s">
        <v>2227</v>
      </c>
      <c r="B77" s="396">
        <v>5152</v>
      </c>
      <c r="C77" s="379" t="s">
        <v>1029</v>
      </c>
      <c r="D77" s="387">
        <v>367353.48892143514</v>
      </c>
    </row>
    <row r="78" spans="1:4" x14ac:dyDescent="0.25">
      <c r="A78" s="379" t="s">
        <v>2228</v>
      </c>
      <c r="B78" s="396">
        <v>5222</v>
      </c>
      <c r="C78" s="379" t="s">
        <v>1030</v>
      </c>
      <c r="D78" s="387">
        <v>349894.19560728339</v>
      </c>
    </row>
    <row r="79" spans="1:4" x14ac:dyDescent="0.25">
      <c r="A79" s="379" t="s">
        <v>2229</v>
      </c>
      <c r="B79" s="396">
        <v>5213</v>
      </c>
      <c r="C79" s="379" t="s">
        <v>1031</v>
      </c>
      <c r="D79" s="387">
        <v>543227.5539568346</v>
      </c>
    </row>
    <row r="80" spans="1:4" x14ac:dyDescent="0.25">
      <c r="A80" s="379" t="s">
        <v>2230</v>
      </c>
      <c r="B80" s="396">
        <v>5313</v>
      </c>
      <c r="C80" s="379" t="s">
        <v>1032</v>
      </c>
      <c r="D80" s="387">
        <v>550583.24125230219</v>
      </c>
    </row>
    <row r="81" spans="1:4" x14ac:dyDescent="0.25">
      <c r="A81" s="379" t="s">
        <v>2230</v>
      </c>
      <c r="B81" s="396">
        <v>5312</v>
      </c>
      <c r="C81" s="379" t="s">
        <v>2231</v>
      </c>
      <c r="D81" s="387">
        <v>630441.29353233823</v>
      </c>
    </row>
    <row r="82" spans="1:4" x14ac:dyDescent="0.25">
      <c r="A82" s="379" t="s">
        <v>2230</v>
      </c>
      <c r="B82" s="396">
        <v>5314</v>
      </c>
      <c r="C82" s="379" t="s">
        <v>2501</v>
      </c>
      <c r="D82" s="387">
        <v>541118.75</v>
      </c>
    </row>
    <row r="83" spans="1:4" x14ac:dyDescent="0.25">
      <c r="A83" s="379" t="s">
        <v>2232</v>
      </c>
      <c r="B83" s="396">
        <v>5322</v>
      </c>
      <c r="C83" s="379" t="s">
        <v>1033</v>
      </c>
      <c r="D83" s="387">
        <v>381702.05173315539</v>
      </c>
    </row>
    <row r="84" spans="1:4" x14ac:dyDescent="0.25">
      <c r="A84" s="379" t="s">
        <v>2232</v>
      </c>
      <c r="B84" s="396">
        <v>5323</v>
      </c>
      <c r="C84" s="379" t="s">
        <v>2502</v>
      </c>
      <c r="D84" s="387">
        <v>303435.66666666657</v>
      </c>
    </row>
    <row r="85" spans="1:4" x14ac:dyDescent="0.25">
      <c r="A85" s="379" t="s">
        <v>2233</v>
      </c>
      <c r="B85" s="396">
        <v>5417</v>
      </c>
      <c r="C85" s="379" t="s">
        <v>1034</v>
      </c>
      <c r="D85" s="387">
        <v>556027</v>
      </c>
    </row>
    <row r="86" spans="1:4" x14ac:dyDescent="0.25">
      <c r="A86" s="379" t="s">
        <v>2233</v>
      </c>
      <c r="B86" s="396">
        <v>5418</v>
      </c>
      <c r="C86" s="379" t="s">
        <v>1035</v>
      </c>
      <c r="D86" s="387">
        <v>570922.9166666664</v>
      </c>
    </row>
    <row r="87" spans="1:4" x14ac:dyDescent="0.25">
      <c r="A87" s="379" t="s">
        <v>2233</v>
      </c>
      <c r="B87" s="396">
        <v>5414</v>
      </c>
      <c r="C87" s="379" t="s">
        <v>2234</v>
      </c>
      <c r="D87" s="387">
        <v>580232.25806451601</v>
      </c>
    </row>
    <row r="88" spans="1:4" x14ac:dyDescent="0.25">
      <c r="A88" s="379" t="s">
        <v>2233</v>
      </c>
      <c r="B88" s="396">
        <v>5412</v>
      </c>
      <c r="C88" s="379" t="s">
        <v>2503</v>
      </c>
      <c r="D88" s="387">
        <v>832786.08695652185</v>
      </c>
    </row>
    <row r="89" spans="1:4" x14ac:dyDescent="0.25">
      <c r="A89" s="379" t="s">
        <v>2235</v>
      </c>
      <c r="B89" s="396">
        <v>5423</v>
      </c>
      <c r="C89" s="379" t="s">
        <v>1036</v>
      </c>
      <c r="D89" s="387">
        <v>468970.47244094539</v>
      </c>
    </row>
    <row r="90" spans="1:4" x14ac:dyDescent="0.25">
      <c r="A90" s="379" t="s">
        <v>2235</v>
      </c>
      <c r="B90" s="396">
        <v>5425</v>
      </c>
      <c r="C90" s="379" t="s">
        <v>1037</v>
      </c>
      <c r="D90" s="387">
        <v>416655.32786885218</v>
      </c>
    </row>
    <row r="91" spans="1:4" x14ac:dyDescent="0.25">
      <c r="A91" s="379" t="s">
        <v>2235</v>
      </c>
      <c r="B91" s="396">
        <v>5428</v>
      </c>
      <c r="C91" s="379" t="s">
        <v>1038</v>
      </c>
      <c r="D91" s="387">
        <v>388968.53756318655</v>
      </c>
    </row>
    <row r="92" spans="1:4" x14ac:dyDescent="0.25">
      <c r="A92" s="379" t="s">
        <v>2235</v>
      </c>
      <c r="B92" s="396">
        <v>5433</v>
      </c>
      <c r="C92" s="379" t="s">
        <v>1039</v>
      </c>
      <c r="D92" s="387">
        <v>423562.65457543248</v>
      </c>
    </row>
    <row r="93" spans="1:4" x14ac:dyDescent="0.25">
      <c r="A93" s="379" t="s">
        <v>2235</v>
      </c>
      <c r="B93" s="396">
        <v>5434</v>
      </c>
      <c r="C93" s="379" t="s">
        <v>1040</v>
      </c>
      <c r="D93" s="387">
        <v>390105.26315789483</v>
      </c>
    </row>
    <row r="94" spans="1:4" x14ac:dyDescent="0.25">
      <c r="A94" s="379" t="s">
        <v>2236</v>
      </c>
      <c r="B94" s="396">
        <v>5522</v>
      </c>
      <c r="C94" s="379" t="s">
        <v>1041</v>
      </c>
      <c r="D94" s="387">
        <v>459819.6382428942</v>
      </c>
    </row>
    <row r="95" spans="1:4" x14ac:dyDescent="0.25">
      <c r="A95" s="379" t="s">
        <v>2237</v>
      </c>
      <c r="B95" s="396">
        <v>5533</v>
      </c>
      <c r="C95" s="379" t="s">
        <v>1042</v>
      </c>
      <c r="D95" s="387">
        <v>440247.99999999959</v>
      </c>
    </row>
    <row r="96" spans="1:4" x14ac:dyDescent="0.25">
      <c r="A96" s="379" t="s">
        <v>2238</v>
      </c>
      <c r="B96" s="396">
        <v>5551</v>
      </c>
      <c r="C96" s="379" t="s">
        <v>1043</v>
      </c>
      <c r="D96" s="387">
        <v>596089.55042527337</v>
      </c>
    </row>
    <row r="97" spans="1:4" x14ac:dyDescent="0.25">
      <c r="A97" s="379" t="s">
        <v>2239</v>
      </c>
      <c r="B97" s="396">
        <v>5565</v>
      </c>
      <c r="C97" s="379" t="s">
        <v>2240</v>
      </c>
      <c r="D97" s="387">
        <v>491330</v>
      </c>
    </row>
    <row r="98" spans="1:4" x14ac:dyDescent="0.25">
      <c r="A98" s="379" t="s">
        <v>2239</v>
      </c>
      <c r="B98" s="396">
        <v>5568</v>
      </c>
      <c r="C98" s="379" t="s">
        <v>1044</v>
      </c>
      <c r="D98" s="387">
        <v>538446.54088050302</v>
      </c>
    </row>
    <row r="99" spans="1:4" x14ac:dyDescent="0.25">
      <c r="A99" s="379" t="s">
        <v>2241</v>
      </c>
      <c r="B99" s="396">
        <v>5572</v>
      </c>
      <c r="C99" s="379" t="s">
        <v>1045</v>
      </c>
      <c r="D99" s="387">
        <v>434851.03092783515</v>
      </c>
    </row>
    <row r="100" spans="1:4" x14ac:dyDescent="0.25">
      <c r="A100" s="379" t="s">
        <v>2241</v>
      </c>
      <c r="B100" s="396">
        <v>5573</v>
      </c>
      <c r="C100" s="379" t="s">
        <v>2268</v>
      </c>
      <c r="D100" s="387">
        <v>574198.05194805225</v>
      </c>
    </row>
    <row r="101" spans="1:4" x14ac:dyDescent="0.25">
      <c r="A101" s="379" t="s">
        <v>2504</v>
      </c>
      <c r="B101" s="396">
        <v>5593</v>
      </c>
      <c r="C101" s="379" t="s">
        <v>2505</v>
      </c>
      <c r="D101" s="387">
        <v>442720.68965517246</v>
      </c>
    </row>
    <row r="102" spans="1:4" x14ac:dyDescent="0.25">
      <c r="A102" s="379" t="s">
        <v>2242</v>
      </c>
      <c r="B102" s="396">
        <v>6112</v>
      </c>
      <c r="C102" s="379" t="s">
        <v>1046</v>
      </c>
      <c r="D102" s="387">
        <v>782126.24999999965</v>
      </c>
    </row>
    <row r="103" spans="1:4" x14ac:dyDescent="0.25">
      <c r="A103" s="379" t="s">
        <v>2242</v>
      </c>
      <c r="B103" s="396">
        <v>6113</v>
      </c>
      <c r="C103" s="379" t="s">
        <v>1047</v>
      </c>
      <c r="D103" s="387">
        <v>686398.91395154537</v>
      </c>
    </row>
    <row r="104" spans="1:4" x14ac:dyDescent="0.25">
      <c r="A104" s="379" t="s">
        <v>2243</v>
      </c>
      <c r="B104" s="396">
        <v>6122</v>
      </c>
      <c r="C104" s="379" t="s">
        <v>1048</v>
      </c>
      <c r="D104" s="387">
        <v>537633.85140704329</v>
      </c>
    </row>
    <row r="105" spans="1:4" x14ac:dyDescent="0.25">
      <c r="A105" s="379" t="s">
        <v>2243</v>
      </c>
      <c r="B105" s="396">
        <v>6126</v>
      </c>
      <c r="C105" s="379" t="s">
        <v>1049</v>
      </c>
      <c r="D105" s="387">
        <v>444288.72601597034</v>
      </c>
    </row>
    <row r="106" spans="1:4" x14ac:dyDescent="0.25">
      <c r="A106" s="379" t="s">
        <v>2243</v>
      </c>
      <c r="B106" s="396">
        <v>6127</v>
      </c>
      <c r="C106" s="379" t="s">
        <v>1050</v>
      </c>
      <c r="D106" s="387">
        <v>383791.53201928799</v>
      </c>
    </row>
    <row r="107" spans="1:4" x14ac:dyDescent="0.25">
      <c r="A107" s="379" t="s">
        <v>2243</v>
      </c>
      <c r="B107" s="396">
        <v>6128</v>
      </c>
      <c r="C107" s="379" t="s">
        <v>1051</v>
      </c>
      <c r="D107" s="387">
        <v>375706.411837238</v>
      </c>
    </row>
    <row r="108" spans="1:4" x14ac:dyDescent="0.25">
      <c r="A108" s="379" t="s">
        <v>2244</v>
      </c>
      <c r="B108" s="396">
        <v>6144</v>
      </c>
      <c r="C108" s="379" t="s">
        <v>1052</v>
      </c>
      <c r="D108" s="387">
        <v>441211.00000000006</v>
      </c>
    </row>
    <row r="109" spans="1:4" x14ac:dyDescent="0.25">
      <c r="A109" s="379" t="s">
        <v>2244</v>
      </c>
      <c r="B109" s="396">
        <v>6141</v>
      </c>
      <c r="C109" s="379" t="s">
        <v>1053</v>
      </c>
      <c r="D109" s="387">
        <v>569356.66666666698</v>
      </c>
    </row>
    <row r="110" spans="1:4" x14ac:dyDescent="0.25">
      <c r="A110" s="379" t="s">
        <v>2244</v>
      </c>
      <c r="B110" s="396">
        <v>6142</v>
      </c>
      <c r="C110" s="379" t="s">
        <v>2269</v>
      </c>
      <c r="D110" s="387">
        <v>481007</v>
      </c>
    </row>
    <row r="111" spans="1:4" x14ac:dyDescent="0.25">
      <c r="A111" s="379" t="s">
        <v>2245</v>
      </c>
      <c r="B111" s="396">
        <v>6212</v>
      </c>
      <c r="C111" s="379" t="s">
        <v>2506</v>
      </c>
      <c r="D111" s="387">
        <v>979453</v>
      </c>
    </row>
    <row r="112" spans="1:4" x14ac:dyDescent="0.25">
      <c r="A112" s="379" t="s">
        <v>2245</v>
      </c>
      <c r="B112" s="396">
        <v>6214</v>
      </c>
      <c r="C112" s="379" t="s">
        <v>1054</v>
      </c>
      <c r="D112" s="387">
        <v>1535866.0217654188</v>
      </c>
    </row>
    <row r="113" spans="1:4" x14ac:dyDescent="0.25">
      <c r="A113" s="379" t="s">
        <v>2245</v>
      </c>
      <c r="B113" s="396">
        <v>6215</v>
      </c>
      <c r="C113" s="379" t="s">
        <v>1055</v>
      </c>
      <c r="D113" s="387">
        <v>1605183</v>
      </c>
    </row>
    <row r="114" spans="1:4" x14ac:dyDescent="0.25">
      <c r="A114" s="379" t="s">
        <v>2245</v>
      </c>
      <c r="B114" s="396">
        <v>6216</v>
      </c>
      <c r="C114" s="379" t="s">
        <v>1056</v>
      </c>
      <c r="D114" s="387">
        <v>1068375</v>
      </c>
    </row>
    <row r="115" spans="1:4" x14ac:dyDescent="0.25">
      <c r="A115" s="379" t="s">
        <v>2245</v>
      </c>
      <c r="B115" s="396">
        <v>6218</v>
      </c>
      <c r="C115" s="379" t="s">
        <v>1057</v>
      </c>
      <c r="D115" s="387">
        <v>1074947.6000000001</v>
      </c>
    </row>
    <row r="116" spans="1:4" x14ac:dyDescent="0.25">
      <c r="A116" s="379" t="s">
        <v>2245</v>
      </c>
      <c r="B116" s="396">
        <v>6221</v>
      </c>
      <c r="C116" s="379" t="s">
        <v>1058</v>
      </c>
      <c r="D116" s="387">
        <v>1004902.1666666674</v>
      </c>
    </row>
    <row r="117" spans="1:4" x14ac:dyDescent="0.25">
      <c r="A117" s="379" t="s">
        <v>2246</v>
      </c>
      <c r="B117" s="396">
        <v>6232</v>
      </c>
      <c r="C117" s="379" t="s">
        <v>1059</v>
      </c>
      <c r="D117" s="387">
        <v>828280.32703116862</v>
      </c>
    </row>
    <row r="118" spans="1:4" x14ac:dyDescent="0.25">
      <c r="A118" s="379" t="s">
        <v>2246</v>
      </c>
      <c r="B118" s="396">
        <v>6233</v>
      </c>
      <c r="C118" s="379" t="s">
        <v>1060</v>
      </c>
      <c r="D118" s="387">
        <v>715363.0071052009</v>
      </c>
    </row>
    <row r="119" spans="1:4" x14ac:dyDescent="0.25">
      <c r="A119" s="379" t="s">
        <v>2246</v>
      </c>
      <c r="B119" s="396">
        <v>6234</v>
      </c>
      <c r="C119" s="379" t="s">
        <v>1061</v>
      </c>
      <c r="D119" s="387">
        <v>615028.08398950135</v>
      </c>
    </row>
    <row r="120" spans="1:4" x14ac:dyDescent="0.25">
      <c r="A120" s="379" t="s">
        <v>2246</v>
      </c>
      <c r="B120" s="396">
        <v>6237</v>
      </c>
      <c r="C120" s="379" t="s">
        <v>1062</v>
      </c>
      <c r="D120" s="387">
        <v>759214.70588235289</v>
      </c>
    </row>
    <row r="121" spans="1:4" x14ac:dyDescent="0.25">
      <c r="A121" s="379" t="s">
        <v>2246</v>
      </c>
      <c r="B121" s="396">
        <v>6239</v>
      </c>
      <c r="C121" s="379" t="s">
        <v>1063</v>
      </c>
      <c r="D121" s="387">
        <v>599617.03394877899</v>
      </c>
    </row>
    <row r="122" spans="1:4" x14ac:dyDescent="0.25">
      <c r="A122" s="379" t="s">
        <v>2246</v>
      </c>
      <c r="B122" s="396">
        <v>6241</v>
      </c>
      <c r="C122" s="379" t="s">
        <v>1064</v>
      </c>
      <c r="D122" s="387">
        <v>592098.16704132839</v>
      </c>
    </row>
    <row r="123" spans="1:4" x14ac:dyDescent="0.25">
      <c r="A123" s="379" t="s">
        <v>2246</v>
      </c>
      <c r="B123" s="396">
        <v>6235</v>
      </c>
      <c r="C123" s="379" t="s">
        <v>1065</v>
      </c>
      <c r="D123" s="387">
        <v>710049.99999999988</v>
      </c>
    </row>
    <row r="124" spans="1:4" x14ac:dyDescent="0.25">
      <c r="A124" s="379" t="s">
        <v>2246</v>
      </c>
      <c r="B124" s="396">
        <v>6236</v>
      </c>
      <c r="C124" s="379" t="s">
        <v>1066</v>
      </c>
      <c r="D124" s="387">
        <v>775540.30075187946</v>
      </c>
    </row>
    <row r="125" spans="1:4" x14ac:dyDescent="0.25">
      <c r="A125" s="379" t="s">
        <v>2247</v>
      </c>
      <c r="B125" s="396">
        <v>6412</v>
      </c>
      <c r="C125" s="379" t="s">
        <v>1067</v>
      </c>
      <c r="D125" s="387">
        <v>606251.63444639905</v>
      </c>
    </row>
    <row r="126" spans="1:4" x14ac:dyDescent="0.25">
      <c r="A126" s="379" t="s">
        <v>2248</v>
      </c>
      <c r="B126" s="396">
        <v>6422</v>
      </c>
      <c r="C126" s="379" t="s">
        <v>1068</v>
      </c>
      <c r="D126" s="387">
        <v>496580.31409788143</v>
      </c>
    </row>
    <row r="127" spans="1:4" x14ac:dyDescent="0.25">
      <c r="A127" s="379" t="s">
        <v>2248</v>
      </c>
      <c r="B127" s="396">
        <v>6423</v>
      </c>
      <c r="C127" s="379" t="s">
        <v>1069</v>
      </c>
      <c r="D127" s="387">
        <v>449676.31702091108</v>
      </c>
    </row>
    <row r="128" spans="1:4" x14ac:dyDescent="0.25">
      <c r="A128" s="379" t="s">
        <v>2248</v>
      </c>
      <c r="B128" s="396">
        <v>6424</v>
      </c>
      <c r="C128" s="379" t="s">
        <v>1070</v>
      </c>
      <c r="D128" s="387">
        <v>417986.24078624084</v>
      </c>
    </row>
    <row r="129" spans="1:4" x14ac:dyDescent="0.25">
      <c r="A129" s="379" t="s">
        <v>2248</v>
      </c>
      <c r="B129" s="396">
        <v>6425</v>
      </c>
      <c r="C129" s="379" t="s">
        <v>1071</v>
      </c>
      <c r="D129" s="387">
        <v>395568.75973015034</v>
      </c>
    </row>
    <row r="130" spans="1:4" x14ac:dyDescent="0.25">
      <c r="A130" s="379" t="s">
        <v>2249</v>
      </c>
      <c r="B130" s="396">
        <v>6522</v>
      </c>
      <c r="C130" s="379" t="s">
        <v>1072</v>
      </c>
      <c r="D130" s="387">
        <v>513426.59198113228</v>
      </c>
    </row>
    <row r="131" spans="1:4" x14ac:dyDescent="0.25">
      <c r="A131" s="379" t="s">
        <v>2250</v>
      </c>
      <c r="B131" s="396">
        <v>7771</v>
      </c>
      <c r="C131" s="379" t="s">
        <v>2251</v>
      </c>
      <c r="D131" s="387">
        <v>265888</v>
      </c>
    </row>
    <row r="132" spans="1:4" x14ac:dyDescent="0.25">
      <c r="A132" s="379" t="s">
        <v>2252</v>
      </c>
      <c r="B132" s="396">
        <v>7801</v>
      </c>
      <c r="C132" s="379" t="s">
        <v>2253</v>
      </c>
      <c r="D132" s="387">
        <v>363542.50000000017</v>
      </c>
    </row>
  </sheetData>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861A-DDEA-4945-8FA0-B7A580E78B32}">
  <sheetPr>
    <tabColor theme="7" tint="0.59999389629810485"/>
  </sheetPr>
  <dimension ref="A1:H957"/>
  <sheetViews>
    <sheetView workbookViewId="0">
      <selection activeCell="B3" sqref="B3"/>
    </sheetView>
  </sheetViews>
  <sheetFormatPr defaultRowHeight="15" x14ac:dyDescent="0.25"/>
  <cols>
    <col min="1" max="1" width="14.42578125" style="379" customWidth="1"/>
    <col min="2" max="2" width="10.28515625" style="386" bestFit="1" customWidth="1"/>
    <col min="3" max="3" width="9.28515625" style="379" bestFit="1" customWidth="1"/>
    <col min="4" max="4" width="120.42578125" style="379" bestFit="1" customWidth="1"/>
    <col min="5" max="5" width="12.28515625" style="386" bestFit="1" customWidth="1"/>
    <col min="6" max="6" width="12.28515625" style="379" bestFit="1" customWidth="1"/>
    <col min="7" max="7" width="16.28515625" style="379" bestFit="1" customWidth="1"/>
    <col min="8" max="8" width="19.5703125" style="379" bestFit="1" customWidth="1"/>
    <col min="9" max="16384" width="9.140625" style="379"/>
  </cols>
  <sheetData>
    <row r="1" spans="1:8" ht="21" x14ac:dyDescent="0.25">
      <c r="A1" s="523" t="s">
        <v>2467</v>
      </c>
      <c r="B1" s="523"/>
      <c r="C1" s="523"/>
      <c r="D1" s="523"/>
      <c r="E1" s="523"/>
      <c r="F1" s="523"/>
      <c r="G1" s="523"/>
      <c r="H1" s="523"/>
    </row>
    <row r="2" spans="1:8" s="385" customFormat="1" ht="30" x14ac:dyDescent="0.2">
      <c r="A2" s="381" t="s">
        <v>2462</v>
      </c>
      <c r="B2" s="382" t="s">
        <v>2463</v>
      </c>
      <c r="C2" s="382" t="s">
        <v>2421</v>
      </c>
      <c r="D2" s="382" t="s">
        <v>2466</v>
      </c>
      <c r="E2" s="383" t="s">
        <v>2464</v>
      </c>
      <c r="F2" s="383" t="s">
        <v>2422</v>
      </c>
      <c r="G2" s="384" t="s">
        <v>2465</v>
      </c>
      <c r="H2" s="395" t="s">
        <v>2325</v>
      </c>
    </row>
    <row r="3" spans="1:8" x14ac:dyDescent="0.25">
      <c r="A3" s="379" t="str">
        <f>IF(Tabel14[[#This Row],[DRG 2022]]=Tabel14[[#This Row],[DRG 2021]],"Nej","Ja")</f>
        <v>Nej</v>
      </c>
      <c r="B3" s="386" t="s">
        <v>1074</v>
      </c>
      <c r="C3" s="379" t="s">
        <v>1074</v>
      </c>
      <c r="D3" s="379" t="s">
        <v>155</v>
      </c>
      <c r="E3" s="387">
        <v>43132</v>
      </c>
      <c r="F3" s="397">
        <v>43235</v>
      </c>
      <c r="G3" s="379">
        <v>12</v>
      </c>
      <c r="H3" s="379" t="s">
        <v>2441</v>
      </c>
    </row>
    <row r="4" spans="1:8" x14ac:dyDescent="0.25">
      <c r="A4" s="379" t="str">
        <f>IF(Tabel14[[#This Row],[DRG 2022]]=Tabel14[[#This Row],[DRG 2021]],"Nej","Ja")</f>
        <v>Nej</v>
      </c>
      <c r="B4" s="386" t="s">
        <v>1075</v>
      </c>
      <c r="C4" s="379" t="s">
        <v>1075</v>
      </c>
      <c r="D4" s="379" t="s">
        <v>156</v>
      </c>
      <c r="E4" s="387">
        <v>45313</v>
      </c>
      <c r="F4" s="397">
        <v>66938</v>
      </c>
      <c r="G4" s="379">
        <v>11</v>
      </c>
      <c r="H4" s="379" t="s">
        <v>2441</v>
      </c>
    </row>
    <row r="5" spans="1:8" x14ac:dyDescent="0.25">
      <c r="A5" s="379" t="str">
        <f>IF(Tabel14[[#This Row],[DRG 2022]]=Tabel14[[#This Row],[DRG 2021]],"Nej","Ja")</f>
        <v>Nej</v>
      </c>
      <c r="B5" s="386" t="s">
        <v>1076</v>
      </c>
      <c r="C5" s="379" t="s">
        <v>1076</v>
      </c>
      <c r="D5" s="379" t="s">
        <v>157</v>
      </c>
      <c r="E5" s="387">
        <v>67383</v>
      </c>
      <c r="F5" s="397">
        <v>56139</v>
      </c>
      <c r="G5" s="379">
        <v>22</v>
      </c>
      <c r="H5" s="379" t="s">
        <v>2441</v>
      </c>
    </row>
    <row r="6" spans="1:8" x14ac:dyDescent="0.25">
      <c r="A6" s="379" t="str">
        <f>IF(Tabel14[[#This Row],[DRG 2022]]=Tabel14[[#This Row],[DRG 2021]],"Nej","Ja")</f>
        <v>Nej</v>
      </c>
      <c r="B6" s="386" t="s">
        <v>1077</v>
      </c>
      <c r="C6" s="379" t="s">
        <v>1077</v>
      </c>
      <c r="D6" s="379" t="s">
        <v>158</v>
      </c>
      <c r="E6" s="387">
        <v>28237</v>
      </c>
      <c r="F6" s="397">
        <v>26263</v>
      </c>
      <c r="G6" s="379">
        <v>6</v>
      </c>
      <c r="H6" s="379" t="s">
        <v>2441</v>
      </c>
    </row>
    <row r="7" spans="1:8" x14ac:dyDescent="0.25">
      <c r="A7" s="379" t="str">
        <f>IF(Tabel14[[#This Row],[DRG 2022]]=Tabel14[[#This Row],[DRG 2021]],"Nej","Ja")</f>
        <v>Nej</v>
      </c>
      <c r="B7" s="386" t="s">
        <v>1078</v>
      </c>
      <c r="C7" s="379" t="s">
        <v>1078</v>
      </c>
      <c r="D7" s="379" t="s">
        <v>2326</v>
      </c>
      <c r="E7" s="387">
        <v>36752</v>
      </c>
      <c r="F7" s="397">
        <v>35469</v>
      </c>
      <c r="G7" s="379">
        <v>9</v>
      </c>
      <c r="H7" s="379" t="s">
        <v>2441</v>
      </c>
    </row>
    <row r="8" spans="1:8" x14ac:dyDescent="0.25">
      <c r="A8" s="379" t="str">
        <f>IF(Tabel14[[#This Row],[DRG 2022]]=Tabel14[[#This Row],[DRG 2021]],"Nej","Ja")</f>
        <v>Nej</v>
      </c>
      <c r="B8" s="386" t="s">
        <v>1079</v>
      </c>
      <c r="C8" s="379" t="s">
        <v>1079</v>
      </c>
      <c r="D8" s="379" t="s">
        <v>160</v>
      </c>
      <c r="E8" s="387">
        <v>33190</v>
      </c>
      <c r="F8" s="397">
        <v>29959</v>
      </c>
      <c r="G8" s="379">
        <v>11</v>
      </c>
      <c r="H8" s="379" t="s">
        <v>2441</v>
      </c>
    </row>
    <row r="9" spans="1:8" x14ac:dyDescent="0.25">
      <c r="A9" s="379" t="str">
        <f>IF(Tabel14[[#This Row],[DRG 2022]]=Tabel14[[#This Row],[DRG 2021]],"Nej","Ja")</f>
        <v>Nej</v>
      </c>
      <c r="B9" s="386" t="s">
        <v>1080</v>
      </c>
      <c r="C9" s="379" t="s">
        <v>1080</v>
      </c>
      <c r="D9" s="379" t="s">
        <v>161</v>
      </c>
      <c r="E9" s="387">
        <v>34694</v>
      </c>
      <c r="F9" s="397">
        <v>40774</v>
      </c>
      <c r="G9" s="379">
        <v>9</v>
      </c>
      <c r="H9" s="379" t="s">
        <v>2441</v>
      </c>
    </row>
    <row r="10" spans="1:8" x14ac:dyDescent="0.25">
      <c r="A10" s="379" t="str">
        <f>IF(Tabel14[[#This Row],[DRG 2022]]=Tabel14[[#This Row],[DRG 2021]],"Nej","Ja")</f>
        <v>Nej</v>
      </c>
      <c r="B10" s="386" t="s">
        <v>1081</v>
      </c>
      <c r="C10" s="379" t="s">
        <v>1081</v>
      </c>
      <c r="D10" s="379" t="s">
        <v>162</v>
      </c>
      <c r="E10" s="387">
        <v>16242</v>
      </c>
      <c r="F10" s="397">
        <v>12017</v>
      </c>
      <c r="G10" s="379">
        <v>1</v>
      </c>
    </row>
    <row r="11" spans="1:8" x14ac:dyDescent="0.25">
      <c r="A11" s="379" t="str">
        <f>IF(Tabel14[[#This Row],[DRG 2022]]=Tabel14[[#This Row],[DRG 2021]],"Nej","Ja")</f>
        <v>Nej</v>
      </c>
      <c r="B11" s="386" t="s">
        <v>1082</v>
      </c>
      <c r="C11" s="379" t="s">
        <v>1082</v>
      </c>
      <c r="D11" s="379" t="s">
        <v>163</v>
      </c>
      <c r="E11" s="387">
        <v>3826</v>
      </c>
      <c r="F11" s="397">
        <v>3122</v>
      </c>
      <c r="G11" s="379">
        <v>1</v>
      </c>
    </row>
    <row r="12" spans="1:8" x14ac:dyDescent="0.25">
      <c r="A12" s="379" t="str">
        <f>IF(Tabel14[[#This Row],[DRG 2022]]=Tabel14[[#This Row],[DRG 2021]],"Nej","Ja")</f>
        <v>Nej</v>
      </c>
      <c r="B12" s="386" t="s">
        <v>1083</v>
      </c>
      <c r="C12" s="379" t="s">
        <v>1083</v>
      </c>
      <c r="D12" s="379" t="s">
        <v>164</v>
      </c>
      <c r="E12" s="387">
        <v>21821</v>
      </c>
      <c r="F12" s="397">
        <v>19550</v>
      </c>
      <c r="G12" s="379">
        <v>4</v>
      </c>
      <c r="H12" s="379" t="s">
        <v>2441</v>
      </c>
    </row>
    <row r="13" spans="1:8" x14ac:dyDescent="0.25">
      <c r="A13" s="379" t="str">
        <f>IF(Tabel14[[#This Row],[DRG 2022]]=Tabel14[[#This Row],[DRG 2021]],"Nej","Ja")</f>
        <v>Nej</v>
      </c>
      <c r="B13" s="386" t="s">
        <v>1084</v>
      </c>
      <c r="C13" s="379" t="s">
        <v>1084</v>
      </c>
      <c r="D13" s="379" t="s">
        <v>165</v>
      </c>
      <c r="E13" s="387">
        <v>34693</v>
      </c>
      <c r="F13" s="397">
        <v>28866</v>
      </c>
      <c r="G13" s="379">
        <v>9</v>
      </c>
      <c r="H13" s="379" t="s">
        <v>2441</v>
      </c>
    </row>
    <row r="14" spans="1:8" x14ac:dyDescent="0.25">
      <c r="A14" s="379" t="str">
        <f>IF(Tabel14[[#This Row],[DRG 2022]]=Tabel14[[#This Row],[DRG 2021]],"Nej","Ja")</f>
        <v>Nej</v>
      </c>
      <c r="B14" s="386" t="s">
        <v>1085</v>
      </c>
      <c r="C14" s="379" t="s">
        <v>1085</v>
      </c>
      <c r="D14" s="379" t="s">
        <v>166</v>
      </c>
      <c r="E14" s="387">
        <v>5387</v>
      </c>
      <c r="F14" s="397">
        <v>4536</v>
      </c>
      <c r="G14" s="379">
        <v>1</v>
      </c>
    </row>
    <row r="15" spans="1:8" x14ac:dyDescent="0.25">
      <c r="A15" s="379" t="str">
        <f>IF(Tabel14[[#This Row],[DRG 2022]]=Tabel14[[#This Row],[DRG 2021]],"Nej","Ja")</f>
        <v>Nej</v>
      </c>
      <c r="B15" s="386" t="s">
        <v>1086</v>
      </c>
      <c r="C15" s="379" t="s">
        <v>1086</v>
      </c>
      <c r="D15" s="379" t="s">
        <v>2327</v>
      </c>
      <c r="E15" s="387">
        <v>20078</v>
      </c>
      <c r="F15" s="397">
        <v>20374</v>
      </c>
      <c r="G15" s="379">
        <v>4</v>
      </c>
      <c r="H15" s="379" t="s">
        <v>2441</v>
      </c>
    </row>
    <row r="16" spans="1:8" x14ac:dyDescent="0.25">
      <c r="A16" s="379" t="str">
        <f>IF(Tabel14[[#This Row],[DRG 2022]]=Tabel14[[#This Row],[DRG 2021]],"Nej","Ja")</f>
        <v>Nej</v>
      </c>
      <c r="B16" s="386" t="s">
        <v>2152</v>
      </c>
      <c r="C16" s="379" t="s">
        <v>2152</v>
      </c>
      <c r="D16" s="379" t="s">
        <v>168</v>
      </c>
      <c r="E16" s="387">
        <v>11149</v>
      </c>
      <c r="F16" s="397">
        <v>9116</v>
      </c>
      <c r="G16" s="379">
        <v>1</v>
      </c>
    </row>
    <row r="17" spans="1:8" x14ac:dyDescent="0.25">
      <c r="A17" s="379" t="str">
        <f>IF(Tabel14[[#This Row],[DRG 2022]]=Tabel14[[#This Row],[DRG 2021]],"Nej","Ja")</f>
        <v>Nej</v>
      </c>
      <c r="B17" s="386" t="s">
        <v>1087</v>
      </c>
      <c r="C17" s="379" t="s">
        <v>1087</v>
      </c>
      <c r="D17" s="379" t="s">
        <v>169</v>
      </c>
      <c r="E17" s="387">
        <v>36006</v>
      </c>
      <c r="F17" s="397">
        <v>26027</v>
      </c>
      <c r="G17" s="379">
        <v>11</v>
      </c>
      <c r="H17" s="379" t="s">
        <v>2441</v>
      </c>
    </row>
    <row r="18" spans="1:8" x14ac:dyDescent="0.25">
      <c r="A18" s="379" t="str">
        <f>IF(Tabel14[[#This Row],[DRG 2022]]=Tabel14[[#This Row],[DRG 2021]],"Nej","Ja")</f>
        <v>Nej</v>
      </c>
      <c r="B18" s="386" t="s">
        <v>1088</v>
      </c>
      <c r="C18" s="379" t="s">
        <v>1088</v>
      </c>
      <c r="D18" s="379" t="s">
        <v>170</v>
      </c>
      <c r="E18" s="387">
        <v>3283</v>
      </c>
      <c r="F18" s="397">
        <v>2932</v>
      </c>
      <c r="G18" s="379">
        <v>1</v>
      </c>
    </row>
    <row r="19" spans="1:8" x14ac:dyDescent="0.25">
      <c r="A19" s="379" t="str">
        <f>IF(Tabel14[[#This Row],[DRG 2022]]=Tabel14[[#This Row],[DRG 2021]],"Nej","Ja")</f>
        <v>Nej</v>
      </c>
      <c r="B19" s="386" t="s">
        <v>1089</v>
      </c>
      <c r="C19" s="379" t="s">
        <v>1089</v>
      </c>
      <c r="D19" s="379" t="s">
        <v>171</v>
      </c>
      <c r="E19" s="387">
        <v>24168</v>
      </c>
      <c r="F19" s="397">
        <v>22708</v>
      </c>
      <c r="G19" s="379">
        <v>6</v>
      </c>
      <c r="H19" s="379" t="s">
        <v>2441</v>
      </c>
    </row>
    <row r="20" spans="1:8" x14ac:dyDescent="0.25">
      <c r="A20" s="379" t="str">
        <f>IF(Tabel14[[#This Row],[DRG 2022]]=Tabel14[[#This Row],[DRG 2021]],"Nej","Ja")</f>
        <v>Nej</v>
      </c>
      <c r="B20" s="386" t="s">
        <v>1090</v>
      </c>
      <c r="C20" s="379" t="s">
        <v>1090</v>
      </c>
      <c r="D20" s="379" t="s">
        <v>172</v>
      </c>
      <c r="E20" s="387">
        <v>24572</v>
      </c>
      <c r="F20" s="397">
        <v>21318</v>
      </c>
      <c r="G20" s="379">
        <v>6</v>
      </c>
      <c r="H20" s="379" t="s">
        <v>2441</v>
      </c>
    </row>
    <row r="21" spans="1:8" x14ac:dyDescent="0.25">
      <c r="A21" s="379" t="str">
        <f>IF(Tabel14[[#This Row],[DRG 2022]]=Tabel14[[#This Row],[DRG 2021]],"Nej","Ja")</f>
        <v>Nej</v>
      </c>
      <c r="B21" s="386" t="s">
        <v>1091</v>
      </c>
      <c r="C21" s="379" t="s">
        <v>1091</v>
      </c>
      <c r="D21" s="379" t="s">
        <v>1092</v>
      </c>
      <c r="E21" s="387">
        <v>3618</v>
      </c>
      <c r="F21" s="397">
        <v>3353</v>
      </c>
      <c r="G21" s="379">
        <v>1</v>
      </c>
      <c r="H21" s="379" t="s">
        <v>2442</v>
      </c>
    </row>
    <row r="22" spans="1:8" x14ac:dyDescent="0.25">
      <c r="A22" s="379" t="str">
        <f>IF(Tabel14[[#This Row],[DRG 2022]]=Tabel14[[#This Row],[DRG 2021]],"Nej","Ja")</f>
        <v>Nej</v>
      </c>
      <c r="B22" s="386" t="s">
        <v>1093</v>
      </c>
      <c r="C22" s="379" t="s">
        <v>1093</v>
      </c>
      <c r="D22" s="379" t="s">
        <v>1094</v>
      </c>
      <c r="E22" s="387">
        <v>2515</v>
      </c>
      <c r="F22" s="397">
        <v>2298</v>
      </c>
      <c r="G22" s="379">
        <v>1</v>
      </c>
      <c r="H22" s="379" t="s">
        <v>2442</v>
      </c>
    </row>
    <row r="23" spans="1:8" x14ac:dyDescent="0.25">
      <c r="A23" s="379" t="str">
        <f>IF(Tabel14[[#This Row],[DRG 2022]]=Tabel14[[#This Row],[DRG 2021]],"Nej","Ja")</f>
        <v>Nej</v>
      </c>
      <c r="B23" s="386" t="s">
        <v>1095</v>
      </c>
      <c r="C23" s="379" t="s">
        <v>1095</v>
      </c>
      <c r="D23" s="379" t="s">
        <v>148</v>
      </c>
      <c r="E23" s="387">
        <v>185353</v>
      </c>
      <c r="F23" s="397">
        <v>169361</v>
      </c>
      <c r="G23" s="379">
        <v>13</v>
      </c>
    </row>
    <row r="24" spans="1:8" x14ac:dyDescent="0.25">
      <c r="A24" s="379" t="str">
        <f>IF(Tabel14[[#This Row],[DRG 2022]]=Tabel14[[#This Row],[DRG 2021]],"Nej","Ja")</f>
        <v>Nej</v>
      </c>
      <c r="B24" s="386" t="s">
        <v>1096</v>
      </c>
      <c r="C24" s="379" t="s">
        <v>1096</v>
      </c>
      <c r="D24" s="379" t="s">
        <v>149</v>
      </c>
      <c r="E24" s="387">
        <v>79518</v>
      </c>
      <c r="F24" s="397">
        <v>94052</v>
      </c>
      <c r="G24" s="379">
        <v>12</v>
      </c>
    </row>
    <row r="25" spans="1:8" x14ac:dyDescent="0.25">
      <c r="A25" s="379" t="str">
        <f>IF(Tabel14[[#This Row],[DRG 2022]]=Tabel14[[#This Row],[DRG 2021]],"Nej","Ja")</f>
        <v>Nej</v>
      </c>
      <c r="B25" s="386" t="s">
        <v>1097</v>
      </c>
      <c r="C25" s="379" t="s">
        <v>1097</v>
      </c>
      <c r="D25" s="379" t="s">
        <v>150</v>
      </c>
      <c r="E25" s="387">
        <v>62659</v>
      </c>
      <c r="F25" s="397">
        <v>67365</v>
      </c>
      <c r="G25" s="379">
        <v>7</v>
      </c>
    </row>
    <row r="26" spans="1:8" x14ac:dyDescent="0.25">
      <c r="A26" s="379" t="str">
        <f>IF(Tabel14[[#This Row],[DRG 2022]]=Tabel14[[#This Row],[DRG 2021]],"Nej","Ja")</f>
        <v>Nej</v>
      </c>
      <c r="B26" s="386" t="s">
        <v>1098</v>
      </c>
      <c r="C26" s="379" t="s">
        <v>1098</v>
      </c>
      <c r="D26" s="379" t="s">
        <v>151</v>
      </c>
      <c r="E26" s="387">
        <v>5074</v>
      </c>
      <c r="F26" s="397">
        <v>4527</v>
      </c>
      <c r="G26" s="379">
        <v>1</v>
      </c>
    </row>
    <row r="27" spans="1:8" x14ac:dyDescent="0.25">
      <c r="A27" s="379" t="str">
        <f>IF(Tabel14[[#This Row],[DRG 2022]]=Tabel14[[#This Row],[DRG 2021]],"Nej","Ja")</f>
        <v>Nej</v>
      </c>
      <c r="B27" s="386" t="s">
        <v>1099</v>
      </c>
      <c r="C27" s="379" t="s">
        <v>1099</v>
      </c>
      <c r="D27" s="379" t="s">
        <v>2328</v>
      </c>
      <c r="E27" s="387">
        <v>79067</v>
      </c>
      <c r="F27" s="397">
        <v>52631</v>
      </c>
      <c r="G27" s="379">
        <v>9</v>
      </c>
    </row>
    <row r="28" spans="1:8" x14ac:dyDescent="0.25">
      <c r="A28" s="379" t="str">
        <f>IF(Tabel14[[#This Row],[DRG 2022]]=Tabel14[[#This Row],[DRG 2021]],"Nej","Ja")</f>
        <v>Nej</v>
      </c>
      <c r="B28" s="386" t="s">
        <v>1100</v>
      </c>
      <c r="C28" s="379" t="s">
        <v>1100</v>
      </c>
      <c r="D28" s="379" t="s">
        <v>2329</v>
      </c>
      <c r="E28" s="387">
        <v>24111</v>
      </c>
      <c r="F28" s="397">
        <v>19645</v>
      </c>
      <c r="G28" s="379">
        <v>1</v>
      </c>
    </row>
    <row r="29" spans="1:8" x14ac:dyDescent="0.25">
      <c r="A29" s="379" t="str">
        <f>IF(Tabel14[[#This Row],[DRG 2022]]=Tabel14[[#This Row],[DRG 2021]],"Nej","Ja")</f>
        <v>Nej</v>
      </c>
      <c r="B29" s="386" t="s">
        <v>1101</v>
      </c>
      <c r="C29" s="379" t="s">
        <v>1101</v>
      </c>
      <c r="D29" s="379" t="s">
        <v>152</v>
      </c>
      <c r="E29" s="387">
        <v>127276</v>
      </c>
      <c r="F29" s="397">
        <v>98302</v>
      </c>
      <c r="G29" s="379">
        <v>16</v>
      </c>
      <c r="H29" s="379" t="s">
        <v>2441</v>
      </c>
    </row>
    <row r="30" spans="1:8" x14ac:dyDescent="0.25">
      <c r="A30" s="379" t="str">
        <f>IF(Tabel14[[#This Row],[DRG 2022]]=Tabel14[[#This Row],[DRG 2021]],"Nej","Ja")</f>
        <v>Nej</v>
      </c>
      <c r="B30" s="386" t="s">
        <v>2153</v>
      </c>
      <c r="C30" s="379" t="s">
        <v>2153</v>
      </c>
      <c r="D30" s="379" t="s">
        <v>153</v>
      </c>
      <c r="E30" s="387">
        <v>61052</v>
      </c>
      <c r="F30" s="397">
        <v>62399</v>
      </c>
      <c r="G30" s="379">
        <v>17</v>
      </c>
      <c r="H30" s="379" t="s">
        <v>2441</v>
      </c>
    </row>
    <row r="31" spans="1:8" x14ac:dyDescent="0.25">
      <c r="A31" s="379" t="str">
        <f>IF(Tabel14[[#This Row],[DRG 2022]]=Tabel14[[#This Row],[DRG 2021]],"Nej","Ja")</f>
        <v>Nej</v>
      </c>
      <c r="B31" s="386" t="s">
        <v>2154</v>
      </c>
      <c r="C31" s="379" t="s">
        <v>2154</v>
      </c>
      <c r="D31" s="379" t="s">
        <v>154</v>
      </c>
      <c r="E31" s="387">
        <v>78014</v>
      </c>
      <c r="F31" s="397">
        <v>57384</v>
      </c>
      <c r="G31" s="379">
        <v>19</v>
      </c>
    </row>
    <row r="32" spans="1:8" x14ac:dyDescent="0.25">
      <c r="A32" s="379" t="str">
        <f>IF(Tabel14[[#This Row],[DRG 2022]]=Tabel14[[#This Row],[DRG 2021]],"Nej","Ja")</f>
        <v>Nej</v>
      </c>
      <c r="B32" s="386" t="s">
        <v>2155</v>
      </c>
      <c r="C32" s="379" t="s">
        <v>2155</v>
      </c>
      <c r="D32" s="379" t="s">
        <v>935</v>
      </c>
      <c r="E32" s="387">
        <v>13671</v>
      </c>
      <c r="F32" s="397">
        <v>13581</v>
      </c>
      <c r="G32" s="379">
        <v>1</v>
      </c>
    </row>
    <row r="33" spans="1:8" x14ac:dyDescent="0.25">
      <c r="A33" s="379" t="str">
        <f>IF(Tabel14[[#This Row],[DRG 2022]]=Tabel14[[#This Row],[DRG 2021]],"Nej","Ja")</f>
        <v>Nej</v>
      </c>
      <c r="B33" s="386" t="s">
        <v>2156</v>
      </c>
      <c r="C33" s="379" t="s">
        <v>2156</v>
      </c>
      <c r="D33" s="379" t="s">
        <v>159</v>
      </c>
      <c r="E33" s="387">
        <v>29044</v>
      </c>
      <c r="F33" s="397">
        <v>32320</v>
      </c>
      <c r="G33" s="379">
        <v>4</v>
      </c>
    </row>
    <row r="34" spans="1:8" x14ac:dyDescent="0.25">
      <c r="A34" s="379" t="str">
        <f>IF(Tabel14[[#This Row],[DRG 2022]]=Tabel14[[#This Row],[DRG 2021]],"Nej","Ja")</f>
        <v>Nej</v>
      </c>
      <c r="B34" s="386" t="s">
        <v>1102</v>
      </c>
      <c r="C34" s="379" t="s">
        <v>1102</v>
      </c>
      <c r="D34" s="379" t="s">
        <v>167</v>
      </c>
      <c r="E34" s="387">
        <v>64646</v>
      </c>
      <c r="F34" s="397">
        <v>62483</v>
      </c>
      <c r="G34" s="379">
        <v>4</v>
      </c>
    </row>
    <row r="35" spans="1:8" x14ac:dyDescent="0.25">
      <c r="A35" s="379" t="str">
        <f>IF(Tabel14[[#This Row],[DRG 2022]]=Tabel14[[#This Row],[DRG 2021]],"Nej","Ja")</f>
        <v>Nej</v>
      </c>
      <c r="B35" s="386" t="s">
        <v>1103</v>
      </c>
      <c r="C35" s="379" t="s">
        <v>1103</v>
      </c>
      <c r="D35" s="379" t="s">
        <v>740</v>
      </c>
      <c r="E35" s="387">
        <v>11688</v>
      </c>
      <c r="F35" s="397">
        <v>8896</v>
      </c>
      <c r="G35" s="379">
        <v>1</v>
      </c>
      <c r="H35" s="379" t="s">
        <v>2442</v>
      </c>
    </row>
    <row r="36" spans="1:8" x14ac:dyDescent="0.25">
      <c r="A36" s="379" t="str">
        <f>IF(Tabel14[[#This Row],[DRG 2022]]=Tabel14[[#This Row],[DRG 2021]],"Nej","Ja")</f>
        <v>Nej</v>
      </c>
      <c r="B36" s="386" t="s">
        <v>1104</v>
      </c>
      <c r="C36" s="379" t="s">
        <v>1104</v>
      </c>
      <c r="D36" s="379" t="s">
        <v>741</v>
      </c>
      <c r="E36" s="387">
        <v>2483</v>
      </c>
      <c r="F36" s="397">
        <v>2400</v>
      </c>
      <c r="G36" s="379">
        <v>1</v>
      </c>
      <c r="H36" s="379" t="s">
        <v>2442</v>
      </c>
    </row>
    <row r="37" spans="1:8" x14ac:dyDescent="0.25">
      <c r="A37" s="379" t="str">
        <f>IF(Tabel14[[#This Row],[DRG 2022]]=Tabel14[[#This Row],[DRG 2021]],"Nej","Ja")</f>
        <v>Nej</v>
      </c>
      <c r="B37" s="386" t="s">
        <v>1105</v>
      </c>
      <c r="C37" s="379" t="s">
        <v>1105</v>
      </c>
      <c r="D37" s="379" t="s">
        <v>921</v>
      </c>
      <c r="E37" s="387">
        <v>2627</v>
      </c>
      <c r="F37" s="397">
        <v>2352</v>
      </c>
      <c r="G37" s="379">
        <v>1</v>
      </c>
      <c r="H37" s="379" t="s">
        <v>2442</v>
      </c>
    </row>
    <row r="38" spans="1:8" x14ac:dyDescent="0.25">
      <c r="A38" s="379" t="str">
        <f>IF(Tabel14[[#This Row],[DRG 2022]]=Tabel14[[#This Row],[DRG 2021]],"Nej","Ja")</f>
        <v>Nej</v>
      </c>
      <c r="B38" s="386" t="s">
        <v>1106</v>
      </c>
      <c r="C38" s="379" t="s">
        <v>1106</v>
      </c>
      <c r="D38" s="379" t="s">
        <v>885</v>
      </c>
      <c r="E38" s="387">
        <v>6712</v>
      </c>
      <c r="F38" s="397">
        <v>4977</v>
      </c>
      <c r="G38" s="379">
        <v>1</v>
      </c>
      <c r="H38" s="379" t="s">
        <v>2442</v>
      </c>
    </row>
    <row r="39" spans="1:8" x14ac:dyDescent="0.25">
      <c r="A39" s="379" t="str">
        <f>IF(Tabel14[[#This Row],[DRG 2022]]=Tabel14[[#This Row],[DRG 2021]],"Nej","Ja")</f>
        <v>Nej</v>
      </c>
      <c r="B39" s="386" t="s">
        <v>1107</v>
      </c>
      <c r="C39" s="379" t="s">
        <v>1107</v>
      </c>
      <c r="D39" s="379" t="s">
        <v>186</v>
      </c>
      <c r="E39" s="387">
        <v>1095</v>
      </c>
      <c r="F39" s="397">
        <v>964</v>
      </c>
      <c r="G39" s="379">
        <v>1</v>
      </c>
    </row>
    <row r="40" spans="1:8" x14ac:dyDescent="0.25">
      <c r="A40" s="379" t="str">
        <f>IF(Tabel14[[#This Row],[DRG 2022]]=Tabel14[[#This Row],[DRG 2021]],"Nej","Ja")</f>
        <v>Nej</v>
      </c>
      <c r="B40" s="386" t="s">
        <v>1108</v>
      </c>
      <c r="C40" s="379" t="s">
        <v>1108</v>
      </c>
      <c r="D40" s="379" t="s">
        <v>2330</v>
      </c>
      <c r="E40" s="387">
        <v>26121</v>
      </c>
      <c r="F40" s="397">
        <v>25247</v>
      </c>
      <c r="G40" s="379">
        <v>1</v>
      </c>
    </row>
    <row r="41" spans="1:8" x14ac:dyDescent="0.25">
      <c r="A41" s="379" t="str">
        <f>IF(Tabel14[[#This Row],[DRG 2022]]=Tabel14[[#This Row],[DRG 2021]],"Nej","Ja")</f>
        <v>Nej</v>
      </c>
      <c r="B41" s="386" t="s">
        <v>1109</v>
      </c>
      <c r="C41" s="379" t="s">
        <v>1109</v>
      </c>
      <c r="D41" s="379" t="s">
        <v>2331</v>
      </c>
      <c r="E41" s="387">
        <v>19077</v>
      </c>
      <c r="F41" s="397">
        <v>18439</v>
      </c>
      <c r="G41" s="379">
        <v>1</v>
      </c>
    </row>
    <row r="42" spans="1:8" x14ac:dyDescent="0.25">
      <c r="A42" s="379" t="str">
        <f>IF(Tabel14[[#This Row],[DRG 2022]]=Tabel14[[#This Row],[DRG 2021]],"Nej","Ja")</f>
        <v>Nej</v>
      </c>
      <c r="B42" s="386" t="s">
        <v>1110</v>
      </c>
      <c r="C42" s="379" t="s">
        <v>1110</v>
      </c>
      <c r="D42" s="379" t="s">
        <v>173</v>
      </c>
      <c r="E42" s="387">
        <v>14588</v>
      </c>
      <c r="F42" s="397">
        <v>14100</v>
      </c>
      <c r="G42" s="379">
        <v>4</v>
      </c>
    </row>
    <row r="43" spans="1:8" x14ac:dyDescent="0.25">
      <c r="A43" s="379" t="str">
        <f>IF(Tabel14[[#This Row],[DRG 2022]]=Tabel14[[#This Row],[DRG 2021]],"Nej","Ja")</f>
        <v>Nej</v>
      </c>
      <c r="B43" s="386" t="s">
        <v>1111</v>
      </c>
      <c r="C43" s="379" t="s">
        <v>1111</v>
      </c>
      <c r="D43" s="379" t="s">
        <v>174</v>
      </c>
      <c r="E43" s="387">
        <v>20091</v>
      </c>
      <c r="F43" s="397">
        <v>19419</v>
      </c>
      <c r="G43" s="379">
        <v>1</v>
      </c>
    </row>
    <row r="44" spans="1:8" x14ac:dyDescent="0.25">
      <c r="A44" s="379" t="str">
        <f>IF(Tabel14[[#This Row],[DRG 2022]]=Tabel14[[#This Row],[DRG 2021]],"Nej","Ja")</f>
        <v>Nej</v>
      </c>
      <c r="B44" s="386" t="s">
        <v>1112</v>
      </c>
      <c r="C44" s="379" t="s">
        <v>1112</v>
      </c>
      <c r="D44" s="379" t="s">
        <v>175</v>
      </c>
      <c r="E44" s="387">
        <v>26012</v>
      </c>
      <c r="F44" s="397">
        <v>26627</v>
      </c>
      <c r="G44" s="379">
        <v>1</v>
      </c>
    </row>
    <row r="45" spans="1:8" x14ac:dyDescent="0.25">
      <c r="A45" s="379" t="str">
        <f>IF(Tabel14[[#This Row],[DRG 2022]]=Tabel14[[#This Row],[DRG 2021]],"Nej","Ja")</f>
        <v>Nej</v>
      </c>
      <c r="B45" s="386" t="s">
        <v>1113</v>
      </c>
      <c r="C45" s="379" t="s">
        <v>1113</v>
      </c>
      <c r="D45" s="379" t="s">
        <v>176</v>
      </c>
      <c r="E45" s="387">
        <v>23375</v>
      </c>
      <c r="F45" s="397">
        <v>22593</v>
      </c>
      <c r="G45" s="379">
        <v>1</v>
      </c>
    </row>
    <row r="46" spans="1:8" x14ac:dyDescent="0.25">
      <c r="A46" s="379" t="str">
        <f>IF(Tabel14[[#This Row],[DRG 2022]]=Tabel14[[#This Row],[DRG 2021]],"Nej","Ja")</f>
        <v>Nej</v>
      </c>
      <c r="B46" s="386" t="s">
        <v>1114</v>
      </c>
      <c r="C46" s="379" t="s">
        <v>1114</v>
      </c>
      <c r="D46" s="379" t="s">
        <v>177</v>
      </c>
      <c r="E46" s="387">
        <v>15928</v>
      </c>
      <c r="F46" s="397">
        <v>15395</v>
      </c>
      <c r="G46" s="379">
        <v>1</v>
      </c>
    </row>
    <row r="47" spans="1:8" x14ac:dyDescent="0.25">
      <c r="A47" s="379" t="str">
        <f>IF(Tabel14[[#This Row],[DRG 2022]]=Tabel14[[#This Row],[DRG 2021]],"Nej","Ja")</f>
        <v>Nej</v>
      </c>
      <c r="B47" s="386" t="s">
        <v>1115</v>
      </c>
      <c r="C47" s="379" t="s">
        <v>1115</v>
      </c>
      <c r="D47" s="379" t="s">
        <v>2332</v>
      </c>
      <c r="E47" s="387">
        <v>11816</v>
      </c>
      <c r="F47" s="397">
        <v>15970</v>
      </c>
      <c r="G47" s="379">
        <v>1</v>
      </c>
    </row>
    <row r="48" spans="1:8" x14ac:dyDescent="0.25">
      <c r="A48" s="379" t="str">
        <f>IF(Tabel14[[#This Row],[DRG 2022]]=Tabel14[[#This Row],[DRG 2021]],"Nej","Ja")</f>
        <v>Nej</v>
      </c>
      <c r="B48" s="386" t="s">
        <v>1116</v>
      </c>
      <c r="C48" s="379" t="s">
        <v>1116</v>
      </c>
      <c r="D48" s="379" t="s">
        <v>2333</v>
      </c>
      <c r="E48" s="387">
        <v>6888</v>
      </c>
      <c r="F48" s="397">
        <v>6658</v>
      </c>
      <c r="G48" s="379">
        <v>1</v>
      </c>
    </row>
    <row r="49" spans="1:8" x14ac:dyDescent="0.25">
      <c r="A49" s="379" t="str">
        <f>IF(Tabel14[[#This Row],[DRG 2022]]=Tabel14[[#This Row],[DRG 2021]],"Nej","Ja")</f>
        <v>Nej</v>
      </c>
      <c r="B49" s="386" t="s">
        <v>1117</v>
      </c>
      <c r="C49" s="379" t="s">
        <v>1117</v>
      </c>
      <c r="D49" s="379" t="s">
        <v>2334</v>
      </c>
      <c r="E49" s="387">
        <v>12044</v>
      </c>
      <c r="F49" s="397">
        <v>11641</v>
      </c>
      <c r="G49" s="379">
        <v>1</v>
      </c>
    </row>
    <row r="50" spans="1:8" x14ac:dyDescent="0.25">
      <c r="A50" s="379" t="str">
        <f>IF(Tabel14[[#This Row],[DRG 2022]]=Tabel14[[#This Row],[DRG 2021]],"Nej","Ja")</f>
        <v>Nej</v>
      </c>
      <c r="B50" s="386" t="s">
        <v>1118</v>
      </c>
      <c r="C50" s="379" t="s">
        <v>1118</v>
      </c>
      <c r="D50" s="379" t="s">
        <v>2335</v>
      </c>
      <c r="E50" s="387">
        <v>3660</v>
      </c>
      <c r="F50" s="397">
        <v>3103</v>
      </c>
      <c r="G50" s="379">
        <v>1</v>
      </c>
    </row>
    <row r="51" spans="1:8" x14ac:dyDescent="0.25">
      <c r="A51" s="379" t="str">
        <f>IF(Tabel14[[#This Row],[DRG 2022]]=Tabel14[[#This Row],[DRG 2021]],"Nej","Ja")</f>
        <v>Nej</v>
      </c>
      <c r="B51" s="386" t="s">
        <v>1119</v>
      </c>
      <c r="C51" s="379" t="s">
        <v>1119</v>
      </c>
      <c r="D51" s="379" t="s">
        <v>2336</v>
      </c>
      <c r="E51" s="387">
        <v>8759</v>
      </c>
      <c r="F51" s="397">
        <v>14838</v>
      </c>
      <c r="G51" s="379">
        <v>1</v>
      </c>
    </row>
    <row r="52" spans="1:8" x14ac:dyDescent="0.25">
      <c r="A52" s="379" t="str">
        <f>IF(Tabel14[[#This Row],[DRG 2022]]=Tabel14[[#This Row],[DRG 2021]],"Nej","Ja")</f>
        <v>Nej</v>
      </c>
      <c r="B52" s="386" t="s">
        <v>1120</v>
      </c>
      <c r="C52" s="379" t="s">
        <v>1120</v>
      </c>
      <c r="D52" s="379" t="s">
        <v>2337</v>
      </c>
      <c r="E52" s="387">
        <v>2828</v>
      </c>
      <c r="F52" s="397">
        <v>5007</v>
      </c>
      <c r="G52" s="379">
        <v>1</v>
      </c>
    </row>
    <row r="53" spans="1:8" x14ac:dyDescent="0.25">
      <c r="A53" s="379" t="str">
        <f>IF(Tabel14[[#This Row],[DRG 2022]]=Tabel14[[#This Row],[DRG 2021]],"Nej","Ja")</f>
        <v>Nej</v>
      </c>
      <c r="B53" s="386" t="s">
        <v>1121</v>
      </c>
      <c r="C53" s="379" t="s">
        <v>1121</v>
      </c>
      <c r="D53" s="379" t="s">
        <v>178</v>
      </c>
      <c r="E53" s="387">
        <v>3692</v>
      </c>
      <c r="F53" s="397">
        <v>5924</v>
      </c>
      <c r="G53" s="379">
        <v>1</v>
      </c>
    </row>
    <row r="54" spans="1:8" x14ac:dyDescent="0.25">
      <c r="A54" s="379" t="str">
        <f>IF(Tabel14[[#This Row],[DRG 2022]]=Tabel14[[#This Row],[DRG 2021]],"Nej","Ja")</f>
        <v>Nej</v>
      </c>
      <c r="B54" s="386" t="s">
        <v>1122</v>
      </c>
      <c r="C54" s="379" t="s">
        <v>1122</v>
      </c>
      <c r="D54" s="379" t="s">
        <v>179</v>
      </c>
      <c r="E54" s="387">
        <v>4513</v>
      </c>
      <c r="F54" s="397">
        <v>11057</v>
      </c>
      <c r="G54" s="379">
        <v>1</v>
      </c>
    </row>
    <row r="55" spans="1:8" x14ac:dyDescent="0.25">
      <c r="A55" s="379" t="str">
        <f>IF(Tabel14[[#This Row],[DRG 2022]]=Tabel14[[#This Row],[DRG 2021]],"Nej","Ja")</f>
        <v>Nej</v>
      </c>
      <c r="B55" s="386" t="s">
        <v>1123</v>
      </c>
      <c r="C55" s="379" t="s">
        <v>1123</v>
      </c>
      <c r="D55" s="379" t="s">
        <v>180</v>
      </c>
      <c r="E55" s="387">
        <v>1920</v>
      </c>
      <c r="F55" s="397">
        <v>3859</v>
      </c>
      <c r="G55" s="379">
        <v>1</v>
      </c>
    </row>
    <row r="56" spans="1:8" x14ac:dyDescent="0.25">
      <c r="A56" s="379" t="str">
        <f>IF(Tabel14[[#This Row],[DRG 2022]]=Tabel14[[#This Row],[DRG 2021]],"Nej","Ja")</f>
        <v>Nej</v>
      </c>
      <c r="B56" s="386" t="s">
        <v>1124</v>
      </c>
      <c r="C56" s="379" t="s">
        <v>1124</v>
      </c>
      <c r="D56" s="379" t="s">
        <v>2338</v>
      </c>
      <c r="E56" s="387">
        <v>9631</v>
      </c>
      <c r="F56" s="397">
        <v>8882</v>
      </c>
      <c r="G56" s="379">
        <v>1</v>
      </c>
    </row>
    <row r="57" spans="1:8" x14ac:dyDescent="0.25">
      <c r="A57" s="379" t="str">
        <f>IF(Tabel14[[#This Row],[DRG 2022]]=Tabel14[[#This Row],[DRG 2021]],"Nej","Ja")</f>
        <v>Nej</v>
      </c>
      <c r="B57" s="386" t="s">
        <v>1125</v>
      </c>
      <c r="C57" s="379" t="s">
        <v>1125</v>
      </c>
      <c r="D57" s="379" t="s">
        <v>2339</v>
      </c>
      <c r="E57" s="387">
        <v>2075</v>
      </c>
      <c r="F57" s="397">
        <v>3889</v>
      </c>
      <c r="G57" s="379">
        <v>1</v>
      </c>
    </row>
    <row r="58" spans="1:8" x14ac:dyDescent="0.25">
      <c r="A58" s="379" t="str">
        <f>IF(Tabel14[[#This Row],[DRG 2022]]=Tabel14[[#This Row],[DRG 2021]],"Nej","Ja")</f>
        <v>Nej</v>
      </c>
      <c r="B58" s="386" t="s">
        <v>1126</v>
      </c>
      <c r="C58" s="379" t="s">
        <v>1126</v>
      </c>
      <c r="D58" s="379" t="s">
        <v>913</v>
      </c>
      <c r="E58" s="387">
        <v>6015</v>
      </c>
      <c r="F58" s="397">
        <v>4059</v>
      </c>
      <c r="G58" s="379">
        <v>1</v>
      </c>
    </row>
    <row r="59" spans="1:8" x14ac:dyDescent="0.25">
      <c r="A59" s="379" t="str">
        <f>IF(Tabel14[[#This Row],[DRG 2022]]=Tabel14[[#This Row],[DRG 2021]],"Nej","Ja")</f>
        <v>Nej</v>
      </c>
      <c r="B59" s="386" t="s">
        <v>1127</v>
      </c>
      <c r="C59" s="379" t="s">
        <v>1127</v>
      </c>
      <c r="D59" s="379" t="s">
        <v>181</v>
      </c>
      <c r="E59" s="387">
        <v>8532</v>
      </c>
      <c r="F59" s="397">
        <v>6228</v>
      </c>
      <c r="G59" s="379">
        <v>1</v>
      </c>
    </row>
    <row r="60" spans="1:8" x14ac:dyDescent="0.25">
      <c r="A60" s="379" t="str">
        <f>IF(Tabel14[[#This Row],[DRG 2022]]=Tabel14[[#This Row],[DRG 2021]],"Nej","Ja")</f>
        <v>Nej</v>
      </c>
      <c r="B60" s="386" t="s">
        <v>1128</v>
      </c>
      <c r="C60" s="379" t="s">
        <v>1128</v>
      </c>
      <c r="D60" s="379" t="s">
        <v>182</v>
      </c>
      <c r="E60" s="387">
        <v>4696</v>
      </c>
      <c r="F60" s="397">
        <v>3036</v>
      </c>
      <c r="G60" s="379">
        <v>1</v>
      </c>
    </row>
    <row r="61" spans="1:8" x14ac:dyDescent="0.25">
      <c r="A61" s="379" t="str">
        <f>IF(Tabel14[[#This Row],[DRG 2022]]=Tabel14[[#This Row],[DRG 2021]],"Nej","Ja")</f>
        <v>Nej</v>
      </c>
      <c r="B61" s="386" t="s">
        <v>1129</v>
      </c>
      <c r="C61" s="379" t="s">
        <v>1129</v>
      </c>
      <c r="D61" s="379" t="s">
        <v>183</v>
      </c>
      <c r="E61" s="387">
        <v>4513</v>
      </c>
      <c r="F61" s="397">
        <v>5584</v>
      </c>
      <c r="G61" s="379">
        <v>1</v>
      </c>
    </row>
    <row r="62" spans="1:8" x14ac:dyDescent="0.25">
      <c r="A62" s="379" t="str">
        <f>IF(Tabel14[[#This Row],[DRG 2022]]=Tabel14[[#This Row],[DRG 2021]],"Nej","Ja")</f>
        <v>Nej</v>
      </c>
      <c r="B62" s="386" t="s">
        <v>1130</v>
      </c>
      <c r="C62" s="379" t="s">
        <v>1130</v>
      </c>
      <c r="D62" s="379" t="s">
        <v>184</v>
      </c>
      <c r="E62" s="387">
        <v>1913</v>
      </c>
      <c r="F62" s="397">
        <v>3698</v>
      </c>
      <c r="G62" s="379">
        <v>1</v>
      </c>
    </row>
    <row r="63" spans="1:8" x14ac:dyDescent="0.25">
      <c r="A63" s="379" t="str">
        <f>IF(Tabel14[[#This Row],[DRG 2022]]=Tabel14[[#This Row],[DRG 2021]],"Nej","Ja")</f>
        <v>Nej</v>
      </c>
      <c r="B63" s="386" t="s">
        <v>1131</v>
      </c>
      <c r="C63" s="379" t="s">
        <v>1131</v>
      </c>
      <c r="D63" s="379" t="s">
        <v>185</v>
      </c>
      <c r="E63" s="387">
        <v>1797</v>
      </c>
      <c r="F63" s="397">
        <v>2104</v>
      </c>
      <c r="G63" s="379">
        <v>1</v>
      </c>
    </row>
    <row r="64" spans="1:8" x14ac:dyDescent="0.25">
      <c r="A64" s="379" t="str">
        <f>IF(Tabel14[[#This Row],[DRG 2022]]=Tabel14[[#This Row],[DRG 2021]],"Nej","Ja")</f>
        <v>Nej</v>
      </c>
      <c r="B64" s="386" t="s">
        <v>1132</v>
      </c>
      <c r="C64" s="379" t="s">
        <v>1132</v>
      </c>
      <c r="D64" s="379" t="s">
        <v>783</v>
      </c>
      <c r="E64" s="387">
        <v>1315</v>
      </c>
      <c r="F64" s="397">
        <v>1028</v>
      </c>
      <c r="G64" s="379">
        <v>1</v>
      </c>
      <c r="H64" s="379" t="s">
        <v>2442</v>
      </c>
    </row>
    <row r="65" spans="1:8" x14ac:dyDescent="0.25">
      <c r="A65" s="379" t="str">
        <f>IF(Tabel14[[#This Row],[DRG 2022]]=Tabel14[[#This Row],[DRG 2021]],"Nej","Ja")</f>
        <v>Nej</v>
      </c>
      <c r="B65" s="386" t="s">
        <v>1133</v>
      </c>
      <c r="C65" s="379" t="s">
        <v>1133</v>
      </c>
      <c r="D65" s="379" t="s">
        <v>2340</v>
      </c>
      <c r="E65" s="387">
        <v>7380</v>
      </c>
      <c r="F65" s="397">
        <v>7133</v>
      </c>
      <c r="G65" s="379">
        <v>1</v>
      </c>
      <c r="H65" s="379" t="s">
        <v>2442</v>
      </c>
    </row>
    <row r="66" spans="1:8" x14ac:dyDescent="0.25">
      <c r="A66" s="379" t="str">
        <f>IF(Tabel14[[#This Row],[DRG 2022]]=Tabel14[[#This Row],[DRG 2021]],"Nej","Ja")</f>
        <v>Nej</v>
      </c>
      <c r="B66" s="386" t="s">
        <v>1134</v>
      </c>
      <c r="C66" s="379" t="s">
        <v>1134</v>
      </c>
      <c r="D66" s="379" t="s">
        <v>898</v>
      </c>
      <c r="E66" s="387">
        <v>3442</v>
      </c>
      <c r="F66" s="397">
        <v>3327</v>
      </c>
      <c r="G66" s="379">
        <v>1</v>
      </c>
      <c r="H66" s="379" t="s">
        <v>2442</v>
      </c>
    </row>
    <row r="67" spans="1:8" x14ac:dyDescent="0.25">
      <c r="A67" s="379" t="str">
        <f>IF(Tabel14[[#This Row],[DRG 2022]]=Tabel14[[#This Row],[DRG 2021]],"Nej","Ja")</f>
        <v>Nej</v>
      </c>
      <c r="B67" s="386" t="s">
        <v>1135</v>
      </c>
      <c r="C67" s="379" t="s">
        <v>1135</v>
      </c>
      <c r="D67" s="379" t="s">
        <v>899</v>
      </c>
      <c r="E67" s="387">
        <v>2569</v>
      </c>
      <c r="F67" s="397">
        <v>2483</v>
      </c>
      <c r="G67" s="379">
        <v>1</v>
      </c>
      <c r="H67" s="379" t="s">
        <v>2442</v>
      </c>
    </row>
    <row r="68" spans="1:8" x14ac:dyDescent="0.25">
      <c r="A68" s="379" t="str">
        <f>IF(Tabel14[[#This Row],[DRG 2022]]=Tabel14[[#This Row],[DRG 2021]],"Nej","Ja")</f>
        <v>Nej</v>
      </c>
      <c r="B68" s="386" t="s">
        <v>1136</v>
      </c>
      <c r="C68" s="379" t="s">
        <v>1136</v>
      </c>
      <c r="D68" s="379" t="s">
        <v>900</v>
      </c>
      <c r="E68" s="387">
        <v>3244</v>
      </c>
      <c r="F68" s="397">
        <v>3135</v>
      </c>
      <c r="G68" s="379">
        <v>1</v>
      </c>
      <c r="H68" s="379" t="s">
        <v>2442</v>
      </c>
    </row>
    <row r="69" spans="1:8" x14ac:dyDescent="0.25">
      <c r="A69" s="379" t="str">
        <f>IF(Tabel14[[#This Row],[DRG 2022]]=Tabel14[[#This Row],[DRG 2021]],"Nej","Ja")</f>
        <v>Nej</v>
      </c>
      <c r="B69" s="386" t="s">
        <v>1137</v>
      </c>
      <c r="C69" s="379" t="s">
        <v>1137</v>
      </c>
      <c r="D69" s="379" t="s">
        <v>901</v>
      </c>
      <c r="E69" s="387">
        <v>2431</v>
      </c>
      <c r="F69" s="397">
        <v>2350</v>
      </c>
      <c r="G69" s="379">
        <v>1</v>
      </c>
      <c r="H69" s="379" t="s">
        <v>2442</v>
      </c>
    </row>
    <row r="70" spans="1:8" x14ac:dyDescent="0.25">
      <c r="A70" s="379" t="str">
        <f>IF(Tabel14[[#This Row],[DRG 2022]]=Tabel14[[#This Row],[DRG 2021]],"Nej","Ja")</f>
        <v>Nej</v>
      </c>
      <c r="B70" s="386" t="s">
        <v>1138</v>
      </c>
      <c r="C70" s="379" t="s">
        <v>1138</v>
      </c>
      <c r="D70" s="379" t="s">
        <v>902</v>
      </c>
      <c r="E70" s="387">
        <v>1613</v>
      </c>
      <c r="F70" s="397">
        <v>1559</v>
      </c>
      <c r="G70" s="379">
        <v>1</v>
      </c>
      <c r="H70" s="379" t="s">
        <v>2442</v>
      </c>
    </row>
    <row r="71" spans="1:8" x14ac:dyDescent="0.25">
      <c r="A71" s="379" t="str">
        <f>IF(Tabel14[[#This Row],[DRG 2022]]=Tabel14[[#This Row],[DRG 2021]],"Nej","Ja")</f>
        <v>Nej</v>
      </c>
      <c r="B71" s="386" t="s">
        <v>1139</v>
      </c>
      <c r="C71" s="379" t="s">
        <v>1139</v>
      </c>
      <c r="D71" s="379" t="s">
        <v>2341</v>
      </c>
      <c r="E71" s="387">
        <v>36637</v>
      </c>
      <c r="F71" s="397">
        <v>34204</v>
      </c>
      <c r="G71" s="379">
        <v>11</v>
      </c>
      <c r="H71" s="379" t="s">
        <v>2441</v>
      </c>
    </row>
    <row r="72" spans="1:8" x14ac:dyDescent="0.25">
      <c r="A72" s="379" t="str">
        <f>IF(Tabel14[[#This Row],[DRG 2022]]=Tabel14[[#This Row],[DRG 2021]],"Nej","Ja")</f>
        <v>Nej</v>
      </c>
      <c r="B72" s="386" t="s">
        <v>1140</v>
      </c>
      <c r="C72" s="379" t="s">
        <v>1140</v>
      </c>
      <c r="D72" s="379" t="s">
        <v>206</v>
      </c>
      <c r="E72" s="387">
        <v>5926</v>
      </c>
      <c r="F72" s="397">
        <v>5091</v>
      </c>
      <c r="G72" s="379">
        <v>1</v>
      </c>
    </row>
    <row r="73" spans="1:8" x14ac:dyDescent="0.25">
      <c r="A73" s="379" t="str">
        <f>IF(Tabel14[[#This Row],[DRG 2022]]=Tabel14[[#This Row],[DRG 2021]],"Nej","Ja")</f>
        <v>Nej</v>
      </c>
      <c r="B73" s="386" t="s">
        <v>1141</v>
      </c>
      <c r="C73" s="379" t="s">
        <v>1141</v>
      </c>
      <c r="D73" s="379" t="s">
        <v>207</v>
      </c>
      <c r="E73" s="387">
        <v>17437</v>
      </c>
      <c r="F73" s="397">
        <v>9418</v>
      </c>
      <c r="G73" s="379">
        <v>4</v>
      </c>
      <c r="H73" s="379" t="s">
        <v>2441</v>
      </c>
    </row>
    <row r="74" spans="1:8" x14ac:dyDescent="0.25">
      <c r="A74" s="379" t="str">
        <f>IF(Tabel14[[#This Row],[DRG 2022]]=Tabel14[[#This Row],[DRG 2021]],"Nej","Ja")</f>
        <v>Nej</v>
      </c>
      <c r="B74" s="386" t="s">
        <v>1142</v>
      </c>
      <c r="C74" s="379" t="s">
        <v>1142</v>
      </c>
      <c r="D74" s="379" t="s">
        <v>2342</v>
      </c>
      <c r="E74" s="387">
        <v>30677</v>
      </c>
      <c r="F74" s="397">
        <v>23756</v>
      </c>
      <c r="G74" s="379">
        <v>9</v>
      </c>
      <c r="H74" s="379" t="s">
        <v>2441</v>
      </c>
    </row>
    <row r="75" spans="1:8" x14ac:dyDescent="0.25">
      <c r="A75" s="379" t="str">
        <f>IF(Tabel14[[#This Row],[DRG 2022]]=Tabel14[[#This Row],[DRG 2021]],"Nej","Ja")</f>
        <v>Nej</v>
      </c>
      <c r="B75" s="386" t="s">
        <v>1143</v>
      </c>
      <c r="C75" s="379" t="s">
        <v>1143</v>
      </c>
      <c r="D75" s="379" t="s">
        <v>2343</v>
      </c>
      <c r="E75" s="387">
        <v>19883</v>
      </c>
      <c r="F75" s="397">
        <v>15166</v>
      </c>
      <c r="G75" s="379">
        <v>4</v>
      </c>
      <c r="H75" s="379" t="s">
        <v>2441</v>
      </c>
    </row>
    <row r="76" spans="1:8" x14ac:dyDescent="0.25">
      <c r="A76" s="379" t="str">
        <f>IF(Tabel14[[#This Row],[DRG 2022]]=Tabel14[[#This Row],[DRG 2021]],"Nej","Ja")</f>
        <v>Nej</v>
      </c>
      <c r="B76" s="386" t="s">
        <v>1144</v>
      </c>
      <c r="C76" s="379" t="s">
        <v>1144</v>
      </c>
      <c r="D76" s="379" t="s">
        <v>208</v>
      </c>
      <c r="E76" s="387">
        <v>4956</v>
      </c>
      <c r="F76" s="397">
        <v>5277</v>
      </c>
      <c r="G76" s="379">
        <v>1</v>
      </c>
    </row>
    <row r="77" spans="1:8" x14ac:dyDescent="0.25">
      <c r="A77" s="379" t="str">
        <f>IF(Tabel14[[#This Row],[DRG 2022]]=Tabel14[[#This Row],[DRG 2021]],"Nej","Ja")</f>
        <v>Nej</v>
      </c>
      <c r="B77" s="386" t="s">
        <v>1145</v>
      </c>
      <c r="C77" s="379" t="s">
        <v>1145</v>
      </c>
      <c r="D77" s="379" t="s">
        <v>209</v>
      </c>
      <c r="E77" s="387">
        <v>8064</v>
      </c>
      <c r="F77" s="397">
        <v>7791</v>
      </c>
      <c r="G77" s="379">
        <v>1</v>
      </c>
    </row>
    <row r="78" spans="1:8" x14ac:dyDescent="0.25">
      <c r="A78" s="379" t="str">
        <f>IF(Tabel14[[#This Row],[DRG 2022]]=Tabel14[[#This Row],[DRG 2021]],"Nej","Ja")</f>
        <v>Nej</v>
      </c>
      <c r="B78" s="386" t="s">
        <v>1146</v>
      </c>
      <c r="C78" s="379" t="s">
        <v>1146</v>
      </c>
      <c r="D78" s="379" t="s">
        <v>210</v>
      </c>
      <c r="E78" s="387">
        <v>1323</v>
      </c>
      <c r="F78" s="397">
        <v>1147</v>
      </c>
      <c r="G78" s="379">
        <v>1</v>
      </c>
    </row>
    <row r="79" spans="1:8" x14ac:dyDescent="0.25">
      <c r="A79" s="379" t="str">
        <f>IF(Tabel14[[#This Row],[DRG 2022]]=Tabel14[[#This Row],[DRG 2021]],"Nej","Ja")</f>
        <v>Nej</v>
      </c>
      <c r="B79" s="386" t="s">
        <v>1147</v>
      </c>
      <c r="C79" s="379" t="s">
        <v>1147</v>
      </c>
      <c r="D79" s="379" t="s">
        <v>211</v>
      </c>
      <c r="E79" s="387">
        <v>1364</v>
      </c>
      <c r="F79" s="397">
        <v>1186</v>
      </c>
      <c r="G79" s="379">
        <v>1</v>
      </c>
    </row>
    <row r="80" spans="1:8" x14ac:dyDescent="0.25">
      <c r="A80" s="379" t="str">
        <f>IF(Tabel14[[#This Row],[DRG 2022]]=Tabel14[[#This Row],[DRG 2021]],"Nej","Ja")</f>
        <v>Nej</v>
      </c>
      <c r="B80" s="386" t="s">
        <v>1148</v>
      </c>
      <c r="C80" s="379" t="s">
        <v>1148</v>
      </c>
      <c r="D80" s="379" t="s">
        <v>212</v>
      </c>
      <c r="E80" s="387">
        <v>3761</v>
      </c>
      <c r="F80" s="397">
        <v>2624</v>
      </c>
      <c r="G80" s="379">
        <v>1</v>
      </c>
    </row>
    <row r="81" spans="1:8" x14ac:dyDescent="0.25">
      <c r="A81" s="379" t="str">
        <f>IF(Tabel14[[#This Row],[DRG 2022]]=Tabel14[[#This Row],[DRG 2021]],"Nej","Ja")</f>
        <v>Nej</v>
      </c>
      <c r="B81" s="386" t="s">
        <v>1149</v>
      </c>
      <c r="C81" s="379" t="s">
        <v>1149</v>
      </c>
      <c r="D81" s="379" t="s">
        <v>213</v>
      </c>
      <c r="E81" s="387">
        <v>3921</v>
      </c>
      <c r="F81" s="397">
        <v>2951</v>
      </c>
      <c r="G81" s="379">
        <v>1</v>
      </c>
    </row>
    <row r="82" spans="1:8" x14ac:dyDescent="0.25">
      <c r="A82" s="379" t="str">
        <f>IF(Tabel14[[#This Row],[DRG 2022]]=Tabel14[[#This Row],[DRG 2021]],"Nej","Ja")</f>
        <v>Nej</v>
      </c>
      <c r="B82" s="386" t="s">
        <v>1150</v>
      </c>
      <c r="C82" s="379" t="s">
        <v>1150</v>
      </c>
      <c r="D82" s="379" t="s">
        <v>915</v>
      </c>
      <c r="E82" s="387">
        <v>4314</v>
      </c>
      <c r="F82" s="397">
        <v>3594</v>
      </c>
      <c r="G82" s="379">
        <v>1</v>
      </c>
    </row>
    <row r="83" spans="1:8" x14ac:dyDescent="0.25">
      <c r="A83" s="379" t="str">
        <f>IF(Tabel14[[#This Row],[DRG 2022]]=Tabel14[[#This Row],[DRG 2021]],"Nej","Ja")</f>
        <v>Nej</v>
      </c>
      <c r="B83" s="386" t="s">
        <v>1151</v>
      </c>
      <c r="C83" s="379" t="s">
        <v>1151</v>
      </c>
      <c r="D83" s="379" t="s">
        <v>1152</v>
      </c>
      <c r="E83" s="387">
        <v>2217</v>
      </c>
      <c r="F83" s="397">
        <v>1862</v>
      </c>
      <c r="G83" s="379">
        <v>1</v>
      </c>
      <c r="H83" s="379" t="s">
        <v>2442</v>
      </c>
    </row>
    <row r="84" spans="1:8" x14ac:dyDescent="0.25">
      <c r="A84" s="379" t="str">
        <f>IF(Tabel14[[#This Row],[DRG 2022]]=Tabel14[[#This Row],[DRG 2021]],"Nej","Ja")</f>
        <v>Nej</v>
      </c>
      <c r="B84" s="386" t="s">
        <v>1153</v>
      </c>
      <c r="C84" s="379" t="s">
        <v>1153</v>
      </c>
      <c r="D84" s="379" t="s">
        <v>1154</v>
      </c>
      <c r="E84" s="387">
        <v>2828</v>
      </c>
      <c r="F84" s="397">
        <v>2366</v>
      </c>
      <c r="G84" s="379">
        <v>1</v>
      </c>
      <c r="H84" s="379" t="s">
        <v>2442</v>
      </c>
    </row>
    <row r="85" spans="1:8" x14ac:dyDescent="0.25">
      <c r="A85" s="379" t="str">
        <f>IF(Tabel14[[#This Row],[DRG 2022]]=Tabel14[[#This Row],[DRG 2021]],"Nej","Ja")</f>
        <v>Nej</v>
      </c>
      <c r="B85" s="386" t="s">
        <v>1155</v>
      </c>
      <c r="C85" s="379" t="s">
        <v>1155</v>
      </c>
      <c r="D85" s="379" t="s">
        <v>187</v>
      </c>
      <c r="E85" s="387">
        <v>313609</v>
      </c>
      <c r="F85" s="397">
        <v>328734</v>
      </c>
      <c r="G85" s="379">
        <v>1</v>
      </c>
    </row>
    <row r="86" spans="1:8" x14ac:dyDescent="0.25">
      <c r="A86" s="379" t="str">
        <f>IF(Tabel14[[#This Row],[DRG 2022]]=Tabel14[[#This Row],[DRG 2021]],"Nej","Ja")</f>
        <v>Nej</v>
      </c>
      <c r="B86" s="386" t="s">
        <v>1156</v>
      </c>
      <c r="C86" s="379" t="s">
        <v>1156</v>
      </c>
      <c r="D86" s="379" t="s">
        <v>188</v>
      </c>
      <c r="E86" s="387">
        <v>172424</v>
      </c>
      <c r="F86" s="397">
        <v>172105</v>
      </c>
      <c r="G86" s="379">
        <v>1</v>
      </c>
    </row>
    <row r="87" spans="1:8" x14ac:dyDescent="0.25">
      <c r="A87" s="379" t="str">
        <f>IF(Tabel14[[#This Row],[DRG 2022]]=Tabel14[[#This Row],[DRG 2021]],"Nej","Ja")</f>
        <v>Nej</v>
      </c>
      <c r="B87" s="386" t="s">
        <v>1157</v>
      </c>
      <c r="C87" s="379" t="s">
        <v>1157</v>
      </c>
      <c r="D87" s="379" t="s">
        <v>189</v>
      </c>
      <c r="E87" s="387">
        <v>131836</v>
      </c>
      <c r="F87" s="397">
        <v>128310</v>
      </c>
      <c r="G87" s="379">
        <v>23</v>
      </c>
    </row>
    <row r="88" spans="1:8" x14ac:dyDescent="0.25">
      <c r="A88" s="379" t="str">
        <f>IF(Tabel14[[#This Row],[DRG 2022]]=Tabel14[[#This Row],[DRG 2021]],"Nej","Ja")</f>
        <v>Nej</v>
      </c>
      <c r="B88" s="386" t="s">
        <v>1158</v>
      </c>
      <c r="C88" s="379" t="s">
        <v>1158</v>
      </c>
      <c r="D88" s="379" t="s">
        <v>914</v>
      </c>
      <c r="E88" s="387">
        <v>124626</v>
      </c>
      <c r="F88" s="397">
        <v>126583</v>
      </c>
      <c r="G88" s="379">
        <v>13</v>
      </c>
    </row>
    <row r="89" spans="1:8" x14ac:dyDescent="0.25">
      <c r="A89" s="379" t="str">
        <f>IF(Tabel14[[#This Row],[DRG 2022]]=Tabel14[[#This Row],[DRG 2021]],"Nej","Ja")</f>
        <v>Nej</v>
      </c>
      <c r="B89" s="386" t="s">
        <v>1159</v>
      </c>
      <c r="C89" s="379" t="s">
        <v>1159</v>
      </c>
      <c r="D89" s="379" t="s">
        <v>190</v>
      </c>
      <c r="E89" s="387">
        <v>101215</v>
      </c>
      <c r="F89" s="397">
        <v>79116</v>
      </c>
      <c r="G89" s="379">
        <v>11</v>
      </c>
      <c r="H89" s="379" t="s">
        <v>2441</v>
      </c>
    </row>
    <row r="90" spans="1:8" x14ac:dyDescent="0.25">
      <c r="A90" s="379" t="str">
        <f>IF(Tabel14[[#This Row],[DRG 2022]]=Tabel14[[#This Row],[DRG 2021]],"Nej","Ja")</f>
        <v>Nej</v>
      </c>
      <c r="B90" s="386" t="s">
        <v>1160</v>
      </c>
      <c r="C90" s="379" t="s">
        <v>1160</v>
      </c>
      <c r="D90" s="379" t="s">
        <v>191</v>
      </c>
      <c r="E90" s="387">
        <v>77494</v>
      </c>
      <c r="F90" s="397">
        <v>61029</v>
      </c>
      <c r="G90" s="379">
        <v>11</v>
      </c>
      <c r="H90" s="379" t="s">
        <v>2441</v>
      </c>
    </row>
    <row r="91" spans="1:8" x14ac:dyDescent="0.25">
      <c r="A91" s="379" t="str">
        <f>IF(Tabel14[[#This Row],[DRG 2022]]=Tabel14[[#This Row],[DRG 2021]],"Nej","Ja")</f>
        <v>Nej</v>
      </c>
      <c r="B91" s="386" t="s">
        <v>1161</v>
      </c>
      <c r="C91" s="379" t="s">
        <v>1161</v>
      </c>
      <c r="D91" s="379" t="s">
        <v>192</v>
      </c>
      <c r="E91" s="387">
        <v>36933</v>
      </c>
      <c r="F91" s="397">
        <v>32479</v>
      </c>
      <c r="G91" s="379">
        <v>4</v>
      </c>
      <c r="H91" s="379" t="s">
        <v>2441</v>
      </c>
    </row>
    <row r="92" spans="1:8" x14ac:dyDescent="0.25">
      <c r="A92" s="379" t="str">
        <f>IF(Tabel14[[#This Row],[DRG 2022]]=Tabel14[[#This Row],[DRG 2021]],"Nej","Ja")</f>
        <v>Nej</v>
      </c>
      <c r="B92" s="386" t="s">
        <v>1162</v>
      </c>
      <c r="C92" s="379" t="s">
        <v>1162</v>
      </c>
      <c r="D92" s="379" t="s">
        <v>193</v>
      </c>
      <c r="E92" s="387">
        <v>13014</v>
      </c>
      <c r="F92" s="397">
        <v>9222</v>
      </c>
      <c r="G92" s="379">
        <v>1</v>
      </c>
    </row>
    <row r="93" spans="1:8" x14ac:dyDescent="0.25">
      <c r="A93" s="379" t="str">
        <f>IF(Tabel14[[#This Row],[DRG 2022]]=Tabel14[[#This Row],[DRG 2021]],"Nej","Ja")</f>
        <v>Nej</v>
      </c>
      <c r="B93" s="386" t="s">
        <v>1163</v>
      </c>
      <c r="C93" s="379" t="s">
        <v>1163</v>
      </c>
      <c r="D93" s="379" t="s">
        <v>194</v>
      </c>
      <c r="E93" s="387">
        <v>107515</v>
      </c>
      <c r="F93" s="397">
        <v>59905</v>
      </c>
      <c r="G93" s="379">
        <v>4</v>
      </c>
    </row>
    <row r="94" spans="1:8" x14ac:dyDescent="0.25">
      <c r="A94" s="379" t="str">
        <f>IF(Tabel14[[#This Row],[DRG 2022]]=Tabel14[[#This Row],[DRG 2021]],"Nej","Ja")</f>
        <v>Nej</v>
      </c>
      <c r="B94" s="386" t="s">
        <v>1164</v>
      </c>
      <c r="C94" s="379" t="s">
        <v>1164</v>
      </c>
      <c r="D94" s="379" t="s">
        <v>195</v>
      </c>
      <c r="E94" s="387">
        <v>70499</v>
      </c>
      <c r="F94" s="397">
        <v>100041</v>
      </c>
      <c r="G94" s="379">
        <v>7</v>
      </c>
    </row>
    <row r="95" spans="1:8" x14ac:dyDescent="0.25">
      <c r="A95" s="379" t="str">
        <f>IF(Tabel14[[#This Row],[DRG 2022]]=Tabel14[[#This Row],[DRG 2021]],"Nej","Ja")</f>
        <v>Nej</v>
      </c>
      <c r="B95" s="386" t="s">
        <v>1165</v>
      </c>
      <c r="C95" s="379" t="s">
        <v>1165</v>
      </c>
      <c r="D95" s="379" t="s">
        <v>196</v>
      </c>
      <c r="E95" s="387">
        <v>53509</v>
      </c>
      <c r="F95" s="397">
        <v>51719</v>
      </c>
      <c r="G95" s="379">
        <v>4</v>
      </c>
    </row>
    <row r="96" spans="1:8" x14ac:dyDescent="0.25">
      <c r="A96" s="379" t="str">
        <f>IF(Tabel14[[#This Row],[DRG 2022]]=Tabel14[[#This Row],[DRG 2021]],"Nej","Ja")</f>
        <v>Nej</v>
      </c>
      <c r="B96" s="386" t="s">
        <v>1166</v>
      </c>
      <c r="C96" s="379" t="s">
        <v>1166</v>
      </c>
      <c r="D96" s="379" t="s">
        <v>197</v>
      </c>
      <c r="E96" s="387">
        <v>31318</v>
      </c>
      <c r="F96" s="397">
        <v>29578</v>
      </c>
      <c r="G96" s="379">
        <v>4</v>
      </c>
    </row>
    <row r="97" spans="1:8" x14ac:dyDescent="0.25">
      <c r="A97" s="379" t="str">
        <f>IF(Tabel14[[#This Row],[DRG 2022]]=Tabel14[[#This Row],[DRG 2021]],"Nej","Ja")</f>
        <v>Nej</v>
      </c>
      <c r="B97" s="386" t="s">
        <v>1167</v>
      </c>
      <c r="C97" s="379" t="s">
        <v>1167</v>
      </c>
      <c r="D97" s="379" t="s">
        <v>198</v>
      </c>
      <c r="E97" s="387">
        <v>36480</v>
      </c>
      <c r="F97" s="397">
        <v>34943</v>
      </c>
      <c r="G97" s="379">
        <v>1</v>
      </c>
    </row>
    <row r="98" spans="1:8" x14ac:dyDescent="0.25">
      <c r="A98" s="379" t="str">
        <f>IF(Tabel14[[#This Row],[DRG 2022]]=Tabel14[[#This Row],[DRG 2021]],"Nej","Ja")</f>
        <v>Nej</v>
      </c>
      <c r="B98" s="386" t="s">
        <v>1168</v>
      </c>
      <c r="C98" s="379" t="s">
        <v>1168</v>
      </c>
      <c r="D98" s="379" t="s">
        <v>199</v>
      </c>
      <c r="E98" s="387">
        <v>22753</v>
      </c>
      <c r="F98" s="397">
        <v>23002</v>
      </c>
      <c r="G98" s="379">
        <v>1</v>
      </c>
    </row>
    <row r="99" spans="1:8" x14ac:dyDescent="0.25">
      <c r="A99" s="379" t="str">
        <f>IF(Tabel14[[#This Row],[DRG 2022]]=Tabel14[[#This Row],[DRG 2021]],"Nej","Ja")</f>
        <v>Nej</v>
      </c>
      <c r="B99" s="386" t="s">
        <v>1169</v>
      </c>
      <c r="C99" s="379" t="s">
        <v>1169</v>
      </c>
      <c r="D99" s="379" t="s">
        <v>200</v>
      </c>
      <c r="E99" s="387">
        <v>13685</v>
      </c>
      <c r="F99" s="397">
        <v>13482</v>
      </c>
      <c r="G99" s="379">
        <v>1</v>
      </c>
    </row>
    <row r="100" spans="1:8" x14ac:dyDescent="0.25">
      <c r="A100" s="379" t="str">
        <f>IF(Tabel14[[#This Row],[DRG 2022]]=Tabel14[[#This Row],[DRG 2021]],"Nej","Ja")</f>
        <v>Nej</v>
      </c>
      <c r="B100" s="386" t="s">
        <v>1170</v>
      </c>
      <c r="C100" s="379" t="s">
        <v>1170</v>
      </c>
      <c r="D100" s="379" t="s">
        <v>1172</v>
      </c>
      <c r="E100" s="387">
        <v>25681</v>
      </c>
      <c r="F100" s="397">
        <v>52663</v>
      </c>
      <c r="G100" s="379">
        <v>1</v>
      </c>
    </row>
    <row r="101" spans="1:8" x14ac:dyDescent="0.25">
      <c r="A101" s="379" t="str">
        <f>IF(Tabel14[[#This Row],[DRG 2022]]=Tabel14[[#This Row],[DRG 2021]],"Nej","Ja")</f>
        <v>Nej</v>
      </c>
      <c r="B101" s="386" t="s">
        <v>1171</v>
      </c>
      <c r="C101" s="379" t="s">
        <v>1171</v>
      </c>
      <c r="D101" s="379" t="s">
        <v>1174</v>
      </c>
      <c r="E101" s="387">
        <v>22921</v>
      </c>
      <c r="F101" s="397">
        <v>40968</v>
      </c>
      <c r="G101" s="379">
        <v>1</v>
      </c>
    </row>
    <row r="102" spans="1:8" x14ac:dyDescent="0.25">
      <c r="A102" s="379" t="str">
        <f>IF(Tabel14[[#This Row],[DRG 2022]]=Tabel14[[#This Row],[DRG 2021]],"Nej","Ja")</f>
        <v>Nej</v>
      </c>
      <c r="B102" s="386" t="s">
        <v>1173</v>
      </c>
      <c r="C102" s="379" t="s">
        <v>1173</v>
      </c>
      <c r="D102" s="379" t="s">
        <v>1176</v>
      </c>
      <c r="E102" s="387">
        <v>11049</v>
      </c>
      <c r="F102" s="397">
        <v>21863</v>
      </c>
      <c r="G102" s="379">
        <v>1</v>
      </c>
    </row>
    <row r="103" spans="1:8" x14ac:dyDescent="0.25">
      <c r="A103" s="379" t="str">
        <f>IF(Tabel14[[#This Row],[DRG 2022]]=Tabel14[[#This Row],[DRG 2021]],"Nej","Ja")</f>
        <v>Nej</v>
      </c>
      <c r="B103" s="386" t="s">
        <v>1175</v>
      </c>
      <c r="C103" s="379" t="s">
        <v>1175</v>
      </c>
      <c r="D103" s="379" t="s">
        <v>1178</v>
      </c>
      <c r="E103" s="387">
        <v>3654</v>
      </c>
      <c r="F103" s="397">
        <v>6689</v>
      </c>
      <c r="G103" s="379">
        <v>1</v>
      </c>
    </row>
    <row r="104" spans="1:8" x14ac:dyDescent="0.25">
      <c r="A104" s="379" t="str">
        <f>IF(Tabel14[[#This Row],[DRG 2022]]=Tabel14[[#This Row],[DRG 2021]],"Nej","Ja")</f>
        <v>Nej</v>
      </c>
      <c r="B104" s="386" t="s">
        <v>1177</v>
      </c>
      <c r="C104" s="379" t="s">
        <v>1177</v>
      </c>
      <c r="D104" s="379" t="s">
        <v>201</v>
      </c>
      <c r="E104" s="387">
        <v>6166</v>
      </c>
      <c r="F104" s="397">
        <v>7850</v>
      </c>
      <c r="G104" s="379">
        <v>1</v>
      </c>
    </row>
    <row r="105" spans="1:8" x14ac:dyDescent="0.25">
      <c r="A105" s="379" t="str">
        <f>IF(Tabel14[[#This Row],[DRG 2022]]=Tabel14[[#This Row],[DRG 2021]],"Nej","Ja")</f>
        <v>Nej</v>
      </c>
      <c r="B105" s="386" t="s">
        <v>1179</v>
      </c>
      <c r="C105" s="379" t="s">
        <v>1179</v>
      </c>
      <c r="D105" s="379" t="s">
        <v>202</v>
      </c>
      <c r="E105" s="387">
        <v>36015</v>
      </c>
      <c r="F105" s="397">
        <v>27961</v>
      </c>
      <c r="G105" s="379">
        <v>1</v>
      </c>
    </row>
    <row r="106" spans="1:8" x14ac:dyDescent="0.25">
      <c r="A106" s="379" t="str">
        <f>IF(Tabel14[[#This Row],[DRG 2022]]=Tabel14[[#This Row],[DRG 2021]],"Nej","Ja")</f>
        <v>Nej</v>
      </c>
      <c r="B106" s="386" t="s">
        <v>1180</v>
      </c>
      <c r="C106" s="379" t="s">
        <v>1180</v>
      </c>
      <c r="D106" s="379" t="s">
        <v>203</v>
      </c>
      <c r="E106" s="387">
        <v>13022</v>
      </c>
      <c r="F106" s="397">
        <v>8338</v>
      </c>
      <c r="G106" s="379">
        <v>1</v>
      </c>
    </row>
    <row r="107" spans="1:8" x14ac:dyDescent="0.25">
      <c r="A107" s="379" t="str">
        <f>IF(Tabel14[[#This Row],[DRG 2022]]=Tabel14[[#This Row],[DRG 2021]],"Nej","Ja")</f>
        <v>Nej</v>
      </c>
      <c r="B107" s="386" t="s">
        <v>1181</v>
      </c>
      <c r="C107" s="379" t="s">
        <v>1181</v>
      </c>
      <c r="D107" s="379" t="s">
        <v>204</v>
      </c>
      <c r="E107" s="387">
        <v>8364</v>
      </c>
      <c r="F107" s="397">
        <v>8882</v>
      </c>
      <c r="G107" s="379">
        <v>1</v>
      </c>
    </row>
    <row r="108" spans="1:8" x14ac:dyDescent="0.25">
      <c r="A108" s="379" t="str">
        <f>IF(Tabel14[[#This Row],[DRG 2022]]=Tabel14[[#This Row],[DRG 2021]],"Nej","Ja")</f>
        <v>Nej</v>
      </c>
      <c r="B108" s="386" t="s">
        <v>1182</v>
      </c>
      <c r="C108" s="379" t="s">
        <v>1182</v>
      </c>
      <c r="D108" s="379" t="s">
        <v>205</v>
      </c>
      <c r="E108" s="387">
        <v>35068</v>
      </c>
      <c r="F108" s="397">
        <v>29053</v>
      </c>
      <c r="G108" s="379">
        <v>6</v>
      </c>
      <c r="H108" s="379" t="s">
        <v>2441</v>
      </c>
    </row>
    <row r="109" spans="1:8" x14ac:dyDescent="0.25">
      <c r="A109" s="379" t="str">
        <f>IF(Tabel14[[#This Row],[DRG 2022]]=Tabel14[[#This Row],[DRG 2021]],"Nej","Ja")</f>
        <v>Nej</v>
      </c>
      <c r="B109" s="386" t="s">
        <v>1183</v>
      </c>
      <c r="C109" s="379" t="s">
        <v>1183</v>
      </c>
      <c r="D109" s="379" t="s">
        <v>742</v>
      </c>
      <c r="E109" s="387">
        <v>3360</v>
      </c>
      <c r="F109" s="397">
        <v>3227</v>
      </c>
      <c r="G109" s="379">
        <v>1</v>
      </c>
      <c r="H109" s="379" t="s">
        <v>2442</v>
      </c>
    </row>
    <row r="110" spans="1:8" x14ac:dyDescent="0.25">
      <c r="A110" s="379" t="str">
        <f>IF(Tabel14[[#This Row],[DRG 2022]]=Tabel14[[#This Row],[DRG 2021]],"Nej","Ja")</f>
        <v>Nej</v>
      </c>
      <c r="B110" s="386" t="s">
        <v>1184</v>
      </c>
      <c r="C110" s="379" t="s">
        <v>1184</v>
      </c>
      <c r="D110" s="379" t="s">
        <v>743</v>
      </c>
      <c r="E110" s="387">
        <v>2534</v>
      </c>
      <c r="F110" s="397">
        <v>2465</v>
      </c>
      <c r="G110" s="379">
        <v>1</v>
      </c>
      <c r="H110" s="379" t="s">
        <v>2442</v>
      </c>
    </row>
    <row r="111" spans="1:8" x14ac:dyDescent="0.25">
      <c r="A111" s="379" t="str">
        <f>IF(Tabel14[[#This Row],[DRG 2022]]=Tabel14[[#This Row],[DRG 2021]],"Nej","Ja")</f>
        <v>Nej</v>
      </c>
      <c r="B111" s="386" t="s">
        <v>1185</v>
      </c>
      <c r="C111" s="379" t="s">
        <v>1185</v>
      </c>
      <c r="D111" s="379" t="s">
        <v>744</v>
      </c>
      <c r="E111" s="387">
        <v>1101</v>
      </c>
      <c r="F111" s="397">
        <v>1064</v>
      </c>
      <c r="G111" s="379">
        <v>1</v>
      </c>
      <c r="H111" s="379" t="s">
        <v>2442</v>
      </c>
    </row>
    <row r="112" spans="1:8" x14ac:dyDescent="0.25">
      <c r="A112" s="379" t="str">
        <f>IF(Tabel14[[#This Row],[DRG 2022]]=Tabel14[[#This Row],[DRG 2021]],"Nej","Ja")</f>
        <v>Nej</v>
      </c>
      <c r="B112" s="386" t="s">
        <v>1186</v>
      </c>
      <c r="C112" s="379" t="s">
        <v>1186</v>
      </c>
      <c r="D112" s="379" t="s">
        <v>745</v>
      </c>
      <c r="E112" s="387">
        <v>4333</v>
      </c>
      <c r="F112" s="397">
        <v>4235</v>
      </c>
      <c r="G112" s="379">
        <v>1</v>
      </c>
      <c r="H112" s="379" t="s">
        <v>2442</v>
      </c>
    </row>
    <row r="113" spans="1:8" x14ac:dyDescent="0.25">
      <c r="A113" s="379" t="str">
        <f>IF(Tabel14[[#This Row],[DRG 2022]]=Tabel14[[#This Row],[DRG 2021]],"Nej","Ja")</f>
        <v>Nej</v>
      </c>
      <c r="B113" s="386" t="s">
        <v>1187</v>
      </c>
      <c r="C113" s="379" t="s">
        <v>1187</v>
      </c>
      <c r="D113" s="379" t="s">
        <v>746</v>
      </c>
      <c r="E113" s="387">
        <v>2401</v>
      </c>
      <c r="F113" s="397">
        <v>2651</v>
      </c>
      <c r="G113" s="379">
        <v>1</v>
      </c>
      <c r="H113" s="379" t="s">
        <v>2442</v>
      </c>
    </row>
    <row r="114" spans="1:8" x14ac:dyDescent="0.25">
      <c r="A114" s="379" t="str">
        <f>IF(Tabel14[[#This Row],[DRG 2022]]=Tabel14[[#This Row],[DRG 2021]],"Nej","Ja")</f>
        <v>Nej</v>
      </c>
      <c r="B114" s="386" t="s">
        <v>1188</v>
      </c>
      <c r="C114" s="379" t="s">
        <v>1188</v>
      </c>
      <c r="D114" s="379" t="s">
        <v>1190</v>
      </c>
      <c r="E114" s="387">
        <v>2840</v>
      </c>
      <c r="F114" s="397">
        <v>3359</v>
      </c>
      <c r="G114" s="379">
        <v>1</v>
      </c>
      <c r="H114" s="379" t="s">
        <v>2442</v>
      </c>
    </row>
    <row r="115" spans="1:8" x14ac:dyDescent="0.25">
      <c r="A115" s="379" t="str">
        <f>IF(Tabel14[[#This Row],[DRG 2022]]=Tabel14[[#This Row],[DRG 2021]],"Nej","Ja")</f>
        <v>Nej</v>
      </c>
      <c r="B115" s="386" t="s">
        <v>1189</v>
      </c>
      <c r="C115" s="379" t="s">
        <v>1189</v>
      </c>
      <c r="D115" s="379" t="s">
        <v>2157</v>
      </c>
      <c r="E115" s="387">
        <v>64830</v>
      </c>
      <c r="F115" s="397">
        <v>79930</v>
      </c>
      <c r="G115" s="379">
        <v>1</v>
      </c>
      <c r="H115" s="379" t="s">
        <v>2442</v>
      </c>
    </row>
    <row r="116" spans="1:8" x14ac:dyDescent="0.25">
      <c r="A116" s="379" t="str">
        <f>IF(Tabel14[[#This Row],[DRG 2022]]=Tabel14[[#This Row],[DRG 2021]],"Nej","Ja")</f>
        <v>Nej</v>
      </c>
      <c r="B116" s="386" t="s">
        <v>1191</v>
      </c>
      <c r="C116" s="379" t="s">
        <v>1191</v>
      </c>
      <c r="D116" s="379" t="s">
        <v>1192</v>
      </c>
      <c r="E116" s="387">
        <v>1141</v>
      </c>
      <c r="F116" s="397">
        <v>1071</v>
      </c>
      <c r="G116" s="379">
        <v>1</v>
      </c>
      <c r="H116" s="379" t="s">
        <v>2442</v>
      </c>
    </row>
    <row r="117" spans="1:8" x14ac:dyDescent="0.25">
      <c r="A117" s="379" t="str">
        <f>IF(Tabel14[[#This Row],[DRG 2022]]=Tabel14[[#This Row],[DRG 2021]],"Nej","Ja")</f>
        <v>Ja</v>
      </c>
      <c r="B117" s="386" t="s">
        <v>1193</v>
      </c>
      <c r="D117" s="379" t="s">
        <v>2443</v>
      </c>
      <c r="E117" s="387">
        <v>3325</v>
      </c>
      <c r="F117" s="397" t="s">
        <v>2419</v>
      </c>
      <c r="G117" s="379">
        <v>1</v>
      </c>
      <c r="H117" s="379" t="s">
        <v>2442</v>
      </c>
    </row>
    <row r="118" spans="1:8" x14ac:dyDescent="0.25">
      <c r="A118" s="379" t="str">
        <f>IF(Tabel14[[#This Row],[DRG 2022]]=Tabel14[[#This Row],[DRG 2021]],"Nej","Ja")</f>
        <v>Ja</v>
      </c>
      <c r="B118" s="386" t="s">
        <v>1194</v>
      </c>
      <c r="C118" s="379" t="s">
        <v>1193</v>
      </c>
      <c r="D118" s="379" t="s">
        <v>747</v>
      </c>
      <c r="E118" s="387">
        <v>3081</v>
      </c>
      <c r="F118" s="397">
        <v>4417</v>
      </c>
      <c r="G118" s="379">
        <v>1</v>
      </c>
      <c r="H118" s="379" t="s">
        <v>2442</v>
      </c>
    </row>
    <row r="119" spans="1:8" x14ac:dyDescent="0.25">
      <c r="A119" s="379" t="str">
        <f>IF(Tabel14[[#This Row],[DRG 2022]]=Tabel14[[#This Row],[DRG 2021]],"Nej","Ja")</f>
        <v>Ja</v>
      </c>
      <c r="B119" s="386" t="s">
        <v>1195</v>
      </c>
      <c r="C119" s="379" t="s">
        <v>1194</v>
      </c>
      <c r="D119" s="379" t="s">
        <v>2270</v>
      </c>
      <c r="E119" s="387">
        <v>2172</v>
      </c>
      <c r="F119" s="397">
        <v>2354</v>
      </c>
      <c r="G119" s="379">
        <v>1</v>
      </c>
      <c r="H119" s="379" t="s">
        <v>2442</v>
      </c>
    </row>
    <row r="120" spans="1:8" x14ac:dyDescent="0.25">
      <c r="A120" s="379" t="str">
        <f>IF(Tabel14[[#This Row],[DRG 2022]]=Tabel14[[#This Row],[DRG 2021]],"Nej","Ja")</f>
        <v>Ja</v>
      </c>
      <c r="B120" s="386" t="s">
        <v>2444</v>
      </c>
      <c r="C120" s="379" t="s">
        <v>1195</v>
      </c>
      <c r="D120" s="379" t="s">
        <v>748</v>
      </c>
      <c r="E120" s="387">
        <v>498</v>
      </c>
      <c r="F120" s="397">
        <v>481</v>
      </c>
      <c r="G120" s="379">
        <v>1</v>
      </c>
      <c r="H120" s="379" t="s">
        <v>2442</v>
      </c>
    </row>
    <row r="121" spans="1:8" x14ac:dyDescent="0.25">
      <c r="A121" s="379" t="str">
        <f>IF(Tabel14[[#This Row],[DRG 2022]]=Tabel14[[#This Row],[DRG 2021]],"Nej","Ja")</f>
        <v>Nej</v>
      </c>
      <c r="B121" s="386" t="s">
        <v>1196</v>
      </c>
      <c r="C121" s="379" t="s">
        <v>1196</v>
      </c>
      <c r="D121" s="379" t="s">
        <v>2344</v>
      </c>
      <c r="E121" s="387">
        <v>5546</v>
      </c>
      <c r="F121" s="397">
        <v>5517</v>
      </c>
      <c r="G121" s="379">
        <v>1</v>
      </c>
      <c r="H121" s="379" t="s">
        <v>2442</v>
      </c>
    </row>
    <row r="122" spans="1:8" x14ac:dyDescent="0.25">
      <c r="A122" s="379" t="str">
        <f>IF(Tabel14[[#This Row],[DRG 2022]]=Tabel14[[#This Row],[DRG 2021]],"Nej","Ja")</f>
        <v>Nej</v>
      </c>
      <c r="B122" s="386" t="s">
        <v>1197</v>
      </c>
      <c r="C122" s="379" t="s">
        <v>1197</v>
      </c>
      <c r="D122" s="379" t="s">
        <v>2345</v>
      </c>
      <c r="E122" s="387">
        <v>4787</v>
      </c>
      <c r="F122" s="397">
        <v>4627</v>
      </c>
      <c r="G122" s="379">
        <v>1</v>
      </c>
      <c r="H122" s="379" t="s">
        <v>2442</v>
      </c>
    </row>
    <row r="123" spans="1:8" x14ac:dyDescent="0.25">
      <c r="A123" s="379" t="str">
        <f>IF(Tabel14[[#This Row],[DRG 2022]]=Tabel14[[#This Row],[DRG 2021]],"Nej","Ja")</f>
        <v>Nej</v>
      </c>
      <c r="B123" s="386" t="s">
        <v>1198</v>
      </c>
      <c r="C123" s="379" t="s">
        <v>1198</v>
      </c>
      <c r="D123" s="379" t="s">
        <v>2346</v>
      </c>
      <c r="E123" s="387">
        <v>3867</v>
      </c>
      <c r="F123" s="397">
        <v>3738</v>
      </c>
      <c r="G123" s="379">
        <v>1</v>
      </c>
      <c r="H123" s="379" t="s">
        <v>2442</v>
      </c>
    </row>
    <row r="124" spans="1:8" x14ac:dyDescent="0.25">
      <c r="A124" s="379" t="str">
        <f>IF(Tabel14[[#This Row],[DRG 2022]]=Tabel14[[#This Row],[DRG 2021]],"Nej","Ja")</f>
        <v>Nej</v>
      </c>
      <c r="B124" s="386" t="s">
        <v>1199</v>
      </c>
      <c r="C124" s="379" t="s">
        <v>1199</v>
      </c>
      <c r="D124" s="379" t="s">
        <v>892</v>
      </c>
      <c r="E124" s="387">
        <v>2700</v>
      </c>
      <c r="F124" s="397">
        <v>2122</v>
      </c>
      <c r="G124" s="379">
        <v>1</v>
      </c>
      <c r="H124" s="379" t="s">
        <v>2442</v>
      </c>
    </row>
    <row r="125" spans="1:8" x14ac:dyDescent="0.25">
      <c r="A125" s="379" t="str">
        <f>IF(Tabel14[[#This Row],[DRG 2022]]=Tabel14[[#This Row],[DRG 2021]],"Nej","Ja")</f>
        <v>Nej</v>
      </c>
      <c r="B125" s="386" t="s">
        <v>1200</v>
      </c>
      <c r="C125" s="379" t="s">
        <v>1200</v>
      </c>
      <c r="D125" s="379" t="s">
        <v>893</v>
      </c>
      <c r="E125" s="387">
        <v>3279</v>
      </c>
      <c r="F125" s="397">
        <v>3248</v>
      </c>
      <c r="G125" s="379">
        <v>1</v>
      </c>
      <c r="H125" s="379" t="s">
        <v>2442</v>
      </c>
    </row>
    <row r="126" spans="1:8" x14ac:dyDescent="0.25">
      <c r="A126" s="379" t="str">
        <f>IF(Tabel14[[#This Row],[DRG 2022]]=Tabel14[[#This Row],[DRG 2021]],"Nej","Ja")</f>
        <v>Nej</v>
      </c>
      <c r="B126" s="386" t="s">
        <v>1201</v>
      </c>
      <c r="C126" s="379" t="s">
        <v>1201</v>
      </c>
      <c r="D126" s="379" t="s">
        <v>894</v>
      </c>
      <c r="E126" s="387">
        <v>4360</v>
      </c>
      <c r="F126" s="397">
        <v>3105</v>
      </c>
      <c r="G126" s="379">
        <v>1</v>
      </c>
      <c r="H126" s="379" t="s">
        <v>2442</v>
      </c>
    </row>
    <row r="127" spans="1:8" x14ac:dyDescent="0.25">
      <c r="A127" s="379" t="str">
        <f>IF(Tabel14[[#This Row],[DRG 2022]]=Tabel14[[#This Row],[DRG 2021]],"Nej","Ja")</f>
        <v>Nej</v>
      </c>
      <c r="B127" s="386" t="s">
        <v>2158</v>
      </c>
      <c r="C127" s="379" t="s">
        <v>2158</v>
      </c>
      <c r="D127" s="379" t="s">
        <v>2347</v>
      </c>
      <c r="E127" s="387">
        <v>10161</v>
      </c>
      <c r="F127" s="397">
        <v>8318</v>
      </c>
      <c r="G127" s="379">
        <v>1</v>
      </c>
      <c r="H127" s="379" t="s">
        <v>2442</v>
      </c>
    </row>
    <row r="128" spans="1:8" x14ac:dyDescent="0.25">
      <c r="A128" s="379" t="str">
        <f>IF(Tabel14[[#This Row],[DRG 2022]]=Tabel14[[#This Row],[DRG 2021]],"Nej","Ja")</f>
        <v>Nej</v>
      </c>
      <c r="B128" s="386" t="s">
        <v>1202</v>
      </c>
      <c r="C128" s="379" t="s">
        <v>1202</v>
      </c>
      <c r="D128" s="379" t="s">
        <v>2159</v>
      </c>
      <c r="E128" s="387">
        <v>24568</v>
      </c>
      <c r="F128" s="397">
        <v>24711</v>
      </c>
      <c r="G128" s="379">
        <v>2</v>
      </c>
    </row>
    <row r="129" spans="1:8" x14ac:dyDescent="0.25">
      <c r="A129" s="379" t="str">
        <f>IF(Tabel14[[#This Row],[DRG 2022]]=Tabel14[[#This Row],[DRG 2021]],"Nej","Ja")</f>
        <v>Nej</v>
      </c>
      <c r="B129" s="386" t="s">
        <v>1203</v>
      </c>
      <c r="C129" s="379" t="s">
        <v>1203</v>
      </c>
      <c r="D129" s="379" t="s">
        <v>221</v>
      </c>
      <c r="E129" s="387">
        <v>3280</v>
      </c>
      <c r="F129" s="397">
        <v>2382</v>
      </c>
      <c r="G129" s="379">
        <v>1</v>
      </c>
    </row>
    <row r="130" spans="1:8" x14ac:dyDescent="0.25">
      <c r="A130" s="379" t="str">
        <f>IF(Tabel14[[#This Row],[DRG 2022]]=Tabel14[[#This Row],[DRG 2021]],"Nej","Ja")</f>
        <v>Nej</v>
      </c>
      <c r="B130" s="386" t="s">
        <v>1204</v>
      </c>
      <c r="C130" s="379" t="s">
        <v>1204</v>
      </c>
      <c r="D130" s="379" t="s">
        <v>223</v>
      </c>
      <c r="E130" s="387">
        <v>78325</v>
      </c>
      <c r="F130" s="397">
        <v>61673</v>
      </c>
      <c r="G130" s="379">
        <v>31</v>
      </c>
      <c r="H130" s="379" t="s">
        <v>2441</v>
      </c>
    </row>
    <row r="131" spans="1:8" x14ac:dyDescent="0.25">
      <c r="A131" s="379" t="str">
        <f>IF(Tabel14[[#This Row],[DRG 2022]]=Tabel14[[#This Row],[DRG 2021]],"Nej","Ja")</f>
        <v>Nej</v>
      </c>
      <c r="B131" s="386" t="s">
        <v>1205</v>
      </c>
      <c r="C131" s="379" t="s">
        <v>1205</v>
      </c>
      <c r="D131" s="379" t="s">
        <v>224</v>
      </c>
      <c r="E131" s="387">
        <v>30269</v>
      </c>
      <c r="F131" s="397">
        <v>31012</v>
      </c>
      <c r="G131" s="379">
        <v>11</v>
      </c>
      <c r="H131" s="379" t="s">
        <v>2441</v>
      </c>
    </row>
    <row r="132" spans="1:8" x14ac:dyDescent="0.25">
      <c r="A132" s="379" t="str">
        <f>IF(Tabel14[[#This Row],[DRG 2022]]=Tabel14[[#This Row],[DRG 2021]],"Nej","Ja")</f>
        <v>Nej</v>
      </c>
      <c r="B132" s="386" t="s">
        <v>1206</v>
      </c>
      <c r="C132" s="379" t="s">
        <v>1206</v>
      </c>
      <c r="D132" s="379" t="s">
        <v>225</v>
      </c>
      <c r="E132" s="387">
        <v>53659</v>
      </c>
      <c r="F132" s="397">
        <v>51542</v>
      </c>
      <c r="G132" s="379">
        <v>18</v>
      </c>
      <c r="H132" s="379" t="s">
        <v>2441</v>
      </c>
    </row>
    <row r="133" spans="1:8" x14ac:dyDescent="0.25">
      <c r="A133" s="379" t="str">
        <f>IF(Tabel14[[#This Row],[DRG 2022]]=Tabel14[[#This Row],[DRG 2021]],"Nej","Ja")</f>
        <v>Nej</v>
      </c>
      <c r="B133" s="386" t="s">
        <v>1207</v>
      </c>
      <c r="C133" s="379" t="s">
        <v>1207</v>
      </c>
      <c r="D133" s="379" t="s">
        <v>226</v>
      </c>
      <c r="E133" s="387">
        <v>52162</v>
      </c>
      <c r="F133" s="397">
        <v>50141</v>
      </c>
      <c r="G133" s="379">
        <v>17</v>
      </c>
      <c r="H133" s="379" t="s">
        <v>2441</v>
      </c>
    </row>
    <row r="134" spans="1:8" x14ac:dyDescent="0.25">
      <c r="A134" s="379" t="str">
        <f>IF(Tabel14[[#This Row],[DRG 2022]]=Tabel14[[#This Row],[DRG 2021]],"Nej","Ja")</f>
        <v>Nej</v>
      </c>
      <c r="B134" s="386" t="s">
        <v>1208</v>
      </c>
      <c r="C134" s="379" t="s">
        <v>1208</v>
      </c>
      <c r="D134" s="379" t="s">
        <v>227</v>
      </c>
      <c r="E134" s="387">
        <v>41473</v>
      </c>
      <c r="F134" s="397">
        <v>44895</v>
      </c>
      <c r="G134" s="379">
        <v>12</v>
      </c>
      <c r="H134" s="379" t="s">
        <v>2441</v>
      </c>
    </row>
    <row r="135" spans="1:8" x14ac:dyDescent="0.25">
      <c r="A135" s="379" t="str">
        <f>IF(Tabel14[[#This Row],[DRG 2022]]=Tabel14[[#This Row],[DRG 2021]],"Nej","Ja")</f>
        <v>Nej</v>
      </c>
      <c r="B135" s="386" t="s">
        <v>1209</v>
      </c>
      <c r="C135" s="379" t="s">
        <v>1209</v>
      </c>
      <c r="D135" s="379" t="s">
        <v>1210</v>
      </c>
      <c r="E135" s="387">
        <v>37935</v>
      </c>
      <c r="F135" s="397">
        <v>32120</v>
      </c>
      <c r="G135" s="379">
        <v>14</v>
      </c>
      <c r="H135" s="379" t="s">
        <v>2441</v>
      </c>
    </row>
    <row r="136" spans="1:8" x14ac:dyDescent="0.25">
      <c r="A136" s="379" t="str">
        <f>IF(Tabel14[[#This Row],[DRG 2022]]=Tabel14[[#This Row],[DRG 2021]],"Nej","Ja")</f>
        <v>Nej</v>
      </c>
      <c r="B136" s="386" t="s">
        <v>1211</v>
      </c>
      <c r="C136" s="379" t="s">
        <v>1211</v>
      </c>
      <c r="D136" s="379" t="s">
        <v>228</v>
      </c>
      <c r="E136" s="387">
        <v>36191</v>
      </c>
      <c r="F136" s="397">
        <v>34259</v>
      </c>
      <c r="G136" s="379">
        <v>14</v>
      </c>
      <c r="H136" s="379" t="s">
        <v>2441</v>
      </c>
    </row>
    <row r="137" spans="1:8" x14ac:dyDescent="0.25">
      <c r="A137" s="379" t="str">
        <f>IF(Tabel14[[#This Row],[DRG 2022]]=Tabel14[[#This Row],[DRG 2021]],"Nej","Ja")</f>
        <v>Nej</v>
      </c>
      <c r="B137" s="386" t="s">
        <v>1212</v>
      </c>
      <c r="C137" s="379" t="s">
        <v>1212</v>
      </c>
      <c r="D137" s="379" t="s">
        <v>229</v>
      </c>
      <c r="E137" s="387">
        <v>37760</v>
      </c>
      <c r="F137" s="397">
        <v>34107</v>
      </c>
      <c r="G137" s="379">
        <v>11</v>
      </c>
      <c r="H137" s="379" t="s">
        <v>2441</v>
      </c>
    </row>
    <row r="138" spans="1:8" x14ac:dyDescent="0.25">
      <c r="A138" s="379" t="str">
        <f>IF(Tabel14[[#This Row],[DRG 2022]]=Tabel14[[#This Row],[DRG 2021]],"Nej","Ja")</f>
        <v>Nej</v>
      </c>
      <c r="B138" s="386" t="s">
        <v>1213</v>
      </c>
      <c r="C138" s="379" t="s">
        <v>1213</v>
      </c>
      <c r="D138" s="379" t="s">
        <v>230</v>
      </c>
      <c r="E138" s="387">
        <v>26446</v>
      </c>
      <c r="F138" s="397">
        <v>27188</v>
      </c>
      <c r="G138" s="379">
        <v>9</v>
      </c>
      <c r="H138" s="379" t="s">
        <v>2441</v>
      </c>
    </row>
    <row r="139" spans="1:8" x14ac:dyDescent="0.25">
      <c r="A139" s="379" t="str">
        <f>IF(Tabel14[[#This Row],[DRG 2022]]=Tabel14[[#This Row],[DRG 2021]],"Nej","Ja")</f>
        <v>Nej</v>
      </c>
      <c r="B139" s="386" t="s">
        <v>1214</v>
      </c>
      <c r="C139" s="379" t="s">
        <v>1214</v>
      </c>
      <c r="D139" s="379" t="s">
        <v>231</v>
      </c>
      <c r="E139" s="387">
        <v>22687</v>
      </c>
      <c r="F139" s="397">
        <v>21413</v>
      </c>
      <c r="G139" s="379">
        <v>6</v>
      </c>
      <c r="H139" s="379" t="s">
        <v>2441</v>
      </c>
    </row>
    <row r="140" spans="1:8" x14ac:dyDescent="0.25">
      <c r="A140" s="379" t="str">
        <f>IF(Tabel14[[#This Row],[DRG 2022]]=Tabel14[[#This Row],[DRG 2021]],"Nej","Ja")</f>
        <v>Nej</v>
      </c>
      <c r="B140" s="386" t="s">
        <v>1215</v>
      </c>
      <c r="C140" s="379" t="s">
        <v>1215</v>
      </c>
      <c r="D140" s="379" t="s">
        <v>232</v>
      </c>
      <c r="E140" s="387">
        <v>40070</v>
      </c>
      <c r="F140" s="397">
        <v>36514</v>
      </c>
      <c r="G140" s="379">
        <v>15</v>
      </c>
      <c r="H140" s="379" t="s">
        <v>2441</v>
      </c>
    </row>
    <row r="141" spans="1:8" x14ac:dyDescent="0.25">
      <c r="A141" s="379" t="str">
        <f>IF(Tabel14[[#This Row],[DRG 2022]]=Tabel14[[#This Row],[DRG 2021]],"Nej","Ja")</f>
        <v>Nej</v>
      </c>
      <c r="B141" s="386" t="s">
        <v>1216</v>
      </c>
      <c r="C141" s="379" t="s">
        <v>1216</v>
      </c>
      <c r="D141" s="379" t="s">
        <v>233</v>
      </c>
      <c r="E141" s="387">
        <v>30912</v>
      </c>
      <c r="F141" s="397">
        <v>25695</v>
      </c>
      <c r="G141" s="379">
        <v>11</v>
      </c>
      <c r="H141" s="379" t="s">
        <v>2441</v>
      </c>
    </row>
    <row r="142" spans="1:8" x14ac:dyDescent="0.25">
      <c r="A142" s="379" t="str">
        <f>IF(Tabel14[[#This Row],[DRG 2022]]=Tabel14[[#This Row],[DRG 2021]],"Nej","Ja")</f>
        <v>Nej</v>
      </c>
      <c r="B142" s="386" t="s">
        <v>1217</v>
      </c>
      <c r="C142" s="379" t="s">
        <v>1217</v>
      </c>
      <c r="D142" s="379" t="s">
        <v>234</v>
      </c>
      <c r="E142" s="387">
        <v>38901</v>
      </c>
      <c r="F142" s="397">
        <v>36133</v>
      </c>
      <c r="G142" s="379">
        <v>14</v>
      </c>
      <c r="H142" s="379" t="s">
        <v>2441</v>
      </c>
    </row>
    <row r="143" spans="1:8" x14ac:dyDescent="0.25">
      <c r="A143" s="379" t="str">
        <f>IF(Tabel14[[#This Row],[DRG 2022]]=Tabel14[[#This Row],[DRG 2021]],"Nej","Ja")</f>
        <v>Nej</v>
      </c>
      <c r="B143" s="386" t="s">
        <v>1218</v>
      </c>
      <c r="C143" s="379" t="s">
        <v>1218</v>
      </c>
      <c r="D143" s="379" t="s">
        <v>235</v>
      </c>
      <c r="E143" s="387">
        <v>26560</v>
      </c>
      <c r="F143" s="397">
        <v>19601</v>
      </c>
      <c r="G143" s="379">
        <v>9</v>
      </c>
      <c r="H143" s="379" t="s">
        <v>2441</v>
      </c>
    </row>
    <row r="144" spans="1:8" x14ac:dyDescent="0.25">
      <c r="A144" s="379" t="str">
        <f>IF(Tabel14[[#This Row],[DRG 2022]]=Tabel14[[#This Row],[DRG 2021]],"Nej","Ja")</f>
        <v>Nej</v>
      </c>
      <c r="B144" s="386" t="s">
        <v>1219</v>
      </c>
      <c r="C144" s="379" t="s">
        <v>1219</v>
      </c>
      <c r="D144" s="379" t="s">
        <v>237</v>
      </c>
      <c r="E144" s="387">
        <v>45635</v>
      </c>
      <c r="F144" s="397">
        <v>41260</v>
      </c>
      <c r="G144" s="379">
        <v>15</v>
      </c>
      <c r="H144" s="379" t="s">
        <v>2441</v>
      </c>
    </row>
    <row r="145" spans="1:8" x14ac:dyDescent="0.25">
      <c r="A145" s="379" t="str">
        <f>IF(Tabel14[[#This Row],[DRG 2022]]=Tabel14[[#This Row],[DRG 2021]],"Nej","Ja")</f>
        <v>Nej</v>
      </c>
      <c r="B145" s="386" t="s">
        <v>1220</v>
      </c>
      <c r="C145" s="379" t="s">
        <v>1220</v>
      </c>
      <c r="D145" s="379" t="s">
        <v>238</v>
      </c>
      <c r="E145" s="387">
        <v>59994</v>
      </c>
      <c r="F145" s="397">
        <v>49053</v>
      </c>
      <c r="G145" s="379">
        <v>20</v>
      </c>
      <c r="H145" s="379" t="s">
        <v>2441</v>
      </c>
    </row>
    <row r="146" spans="1:8" x14ac:dyDescent="0.25">
      <c r="A146" s="379" t="str">
        <f>IF(Tabel14[[#This Row],[DRG 2022]]=Tabel14[[#This Row],[DRG 2021]],"Nej","Ja")</f>
        <v>Nej</v>
      </c>
      <c r="B146" s="386" t="s">
        <v>1221</v>
      </c>
      <c r="C146" s="379" t="s">
        <v>1221</v>
      </c>
      <c r="D146" s="379" t="s">
        <v>239</v>
      </c>
      <c r="E146" s="387">
        <v>36929</v>
      </c>
      <c r="F146" s="397">
        <v>33432</v>
      </c>
      <c r="G146" s="379">
        <v>11</v>
      </c>
      <c r="H146" s="379" t="s">
        <v>2441</v>
      </c>
    </row>
    <row r="147" spans="1:8" x14ac:dyDescent="0.25">
      <c r="A147" s="379" t="str">
        <f>IF(Tabel14[[#This Row],[DRG 2022]]=Tabel14[[#This Row],[DRG 2021]],"Nej","Ja")</f>
        <v>Nej</v>
      </c>
      <c r="B147" s="386" t="s">
        <v>1222</v>
      </c>
      <c r="C147" s="379" t="s">
        <v>1222</v>
      </c>
      <c r="D147" s="379" t="s">
        <v>240</v>
      </c>
      <c r="E147" s="387">
        <v>23486</v>
      </c>
      <c r="F147" s="397">
        <v>21033</v>
      </c>
      <c r="G147" s="379">
        <v>6</v>
      </c>
      <c r="H147" s="379" t="s">
        <v>2441</v>
      </c>
    </row>
    <row r="148" spans="1:8" x14ac:dyDescent="0.25">
      <c r="A148" s="379" t="str">
        <f>IF(Tabel14[[#This Row],[DRG 2022]]=Tabel14[[#This Row],[DRG 2021]],"Nej","Ja")</f>
        <v>Nej</v>
      </c>
      <c r="B148" s="386" t="s">
        <v>1223</v>
      </c>
      <c r="C148" s="379" t="s">
        <v>1223</v>
      </c>
      <c r="D148" s="379" t="s">
        <v>241</v>
      </c>
      <c r="E148" s="387">
        <v>43961</v>
      </c>
      <c r="F148" s="397">
        <v>31759</v>
      </c>
      <c r="G148" s="379">
        <v>10</v>
      </c>
      <c r="H148" s="379" t="s">
        <v>2441</v>
      </c>
    </row>
    <row r="149" spans="1:8" x14ac:dyDescent="0.25">
      <c r="A149" s="379" t="str">
        <f>IF(Tabel14[[#This Row],[DRG 2022]]=Tabel14[[#This Row],[DRG 2021]],"Nej","Ja")</f>
        <v>Nej</v>
      </c>
      <c r="B149" s="386" t="s">
        <v>1224</v>
      </c>
      <c r="C149" s="379" t="s">
        <v>1224</v>
      </c>
      <c r="D149" s="379" t="s">
        <v>242</v>
      </c>
      <c r="E149" s="387">
        <v>17303</v>
      </c>
      <c r="F149" s="397">
        <v>14880</v>
      </c>
      <c r="G149" s="379">
        <v>4</v>
      </c>
      <c r="H149" s="379" t="s">
        <v>2441</v>
      </c>
    </row>
    <row r="150" spans="1:8" x14ac:dyDescent="0.25">
      <c r="A150" s="379" t="str">
        <f>IF(Tabel14[[#This Row],[DRG 2022]]=Tabel14[[#This Row],[DRG 2021]],"Nej","Ja")</f>
        <v>Nej</v>
      </c>
      <c r="B150" s="386" t="s">
        <v>1225</v>
      </c>
      <c r="C150" s="379" t="s">
        <v>1225</v>
      </c>
      <c r="D150" s="379" t="s">
        <v>243</v>
      </c>
      <c r="E150" s="387">
        <v>20541</v>
      </c>
      <c r="F150" s="397">
        <v>19691</v>
      </c>
      <c r="G150" s="379">
        <v>6</v>
      </c>
      <c r="H150" s="379" t="s">
        <v>2441</v>
      </c>
    </row>
    <row r="151" spans="1:8" x14ac:dyDescent="0.25">
      <c r="A151" s="379" t="str">
        <f>IF(Tabel14[[#This Row],[DRG 2022]]=Tabel14[[#This Row],[DRG 2021]],"Nej","Ja")</f>
        <v>Nej</v>
      </c>
      <c r="B151" s="386" t="s">
        <v>1226</v>
      </c>
      <c r="C151" s="379" t="s">
        <v>1226</v>
      </c>
      <c r="D151" s="379" t="s">
        <v>245</v>
      </c>
      <c r="E151" s="387">
        <v>28273</v>
      </c>
      <c r="F151" s="397">
        <v>23580</v>
      </c>
      <c r="G151" s="379">
        <v>9</v>
      </c>
      <c r="H151" s="379" t="s">
        <v>2441</v>
      </c>
    </row>
    <row r="152" spans="1:8" x14ac:dyDescent="0.25">
      <c r="A152" s="379" t="str">
        <f>IF(Tabel14[[#This Row],[DRG 2022]]=Tabel14[[#This Row],[DRG 2021]],"Nej","Ja")</f>
        <v>Nej</v>
      </c>
      <c r="B152" s="386" t="s">
        <v>1227</v>
      </c>
      <c r="C152" s="379" t="s">
        <v>1227</v>
      </c>
      <c r="D152" s="379" t="s">
        <v>246</v>
      </c>
      <c r="E152" s="387">
        <v>76000</v>
      </c>
      <c r="F152" s="397">
        <v>70462</v>
      </c>
      <c r="G152" s="379">
        <v>27</v>
      </c>
      <c r="H152" s="379" t="s">
        <v>2441</v>
      </c>
    </row>
    <row r="153" spans="1:8" x14ac:dyDescent="0.25">
      <c r="A153" s="379" t="str">
        <f>IF(Tabel14[[#This Row],[DRG 2022]]=Tabel14[[#This Row],[DRG 2021]],"Nej","Ja")</f>
        <v>Nej</v>
      </c>
      <c r="B153" s="386" t="s">
        <v>1228</v>
      </c>
      <c r="C153" s="379" t="s">
        <v>1228</v>
      </c>
      <c r="D153" s="379" t="s">
        <v>247</v>
      </c>
      <c r="E153" s="387">
        <v>27695</v>
      </c>
      <c r="F153" s="397">
        <v>23943</v>
      </c>
      <c r="G153" s="379">
        <v>6</v>
      </c>
      <c r="H153" s="379" t="s">
        <v>2441</v>
      </c>
    </row>
    <row r="154" spans="1:8" x14ac:dyDescent="0.25">
      <c r="A154" s="379" t="str">
        <f>IF(Tabel14[[#This Row],[DRG 2022]]=Tabel14[[#This Row],[DRG 2021]],"Nej","Ja")</f>
        <v>Nej</v>
      </c>
      <c r="B154" s="386" t="s">
        <v>1229</v>
      </c>
      <c r="C154" s="379" t="s">
        <v>1229</v>
      </c>
      <c r="D154" s="379" t="s">
        <v>1230</v>
      </c>
      <c r="E154" s="387">
        <v>2180</v>
      </c>
      <c r="F154" s="397">
        <v>1732</v>
      </c>
      <c r="G154" s="379">
        <v>1</v>
      </c>
      <c r="H154" s="379" t="s">
        <v>2442</v>
      </c>
    </row>
    <row r="155" spans="1:8" x14ac:dyDescent="0.25">
      <c r="A155" s="379" t="str">
        <f>IF(Tabel14[[#This Row],[DRG 2022]]=Tabel14[[#This Row],[DRG 2021]],"Nej","Ja")</f>
        <v>Nej</v>
      </c>
      <c r="B155" s="386" t="s">
        <v>1231</v>
      </c>
      <c r="C155" s="379" t="s">
        <v>1231</v>
      </c>
      <c r="D155" s="379" t="s">
        <v>1232</v>
      </c>
      <c r="E155" s="387">
        <v>2583</v>
      </c>
      <c r="F155" s="397">
        <v>2183</v>
      </c>
      <c r="G155" s="379">
        <v>1</v>
      </c>
      <c r="H155" s="379" t="s">
        <v>2442</v>
      </c>
    </row>
    <row r="156" spans="1:8" x14ac:dyDescent="0.25">
      <c r="A156" s="379" t="str">
        <f>IF(Tabel14[[#This Row],[DRG 2022]]=Tabel14[[#This Row],[DRG 2021]],"Nej","Ja")</f>
        <v>Nej</v>
      </c>
      <c r="B156" s="386" t="s">
        <v>1233</v>
      </c>
      <c r="C156" s="379" t="s">
        <v>1233</v>
      </c>
      <c r="D156" s="379" t="s">
        <v>214</v>
      </c>
      <c r="E156" s="387">
        <v>199265</v>
      </c>
      <c r="F156" s="397">
        <v>245396</v>
      </c>
      <c r="G156" s="379">
        <v>34</v>
      </c>
      <c r="H156" s="379" t="s">
        <v>2441</v>
      </c>
    </row>
    <row r="157" spans="1:8" x14ac:dyDescent="0.25">
      <c r="A157" s="379" t="str">
        <f>IF(Tabel14[[#This Row],[DRG 2022]]=Tabel14[[#This Row],[DRG 2021]],"Nej","Ja")</f>
        <v>Nej</v>
      </c>
      <c r="B157" s="386" t="s">
        <v>1234</v>
      </c>
      <c r="C157" s="379" t="s">
        <v>1234</v>
      </c>
      <c r="D157" s="379" t="s">
        <v>215</v>
      </c>
      <c r="E157" s="387">
        <v>100811</v>
      </c>
      <c r="F157" s="397">
        <v>96211</v>
      </c>
      <c r="G157" s="379">
        <v>12</v>
      </c>
    </row>
    <row r="158" spans="1:8" x14ac:dyDescent="0.25">
      <c r="A158" s="379" t="str">
        <f>IF(Tabel14[[#This Row],[DRG 2022]]=Tabel14[[#This Row],[DRG 2021]],"Nej","Ja")</f>
        <v>Nej</v>
      </c>
      <c r="B158" s="386" t="s">
        <v>1235</v>
      </c>
      <c r="C158" s="379" t="s">
        <v>1235</v>
      </c>
      <c r="D158" s="379" t="s">
        <v>216</v>
      </c>
      <c r="E158" s="387">
        <v>96551</v>
      </c>
      <c r="F158" s="397">
        <v>90727</v>
      </c>
      <c r="G158" s="379">
        <v>16</v>
      </c>
      <c r="H158" s="379" t="s">
        <v>2441</v>
      </c>
    </row>
    <row r="159" spans="1:8" x14ac:dyDescent="0.25">
      <c r="A159" s="379" t="str">
        <f>IF(Tabel14[[#This Row],[DRG 2022]]=Tabel14[[#This Row],[DRG 2021]],"Nej","Ja")</f>
        <v>Nej</v>
      </c>
      <c r="B159" s="386" t="s">
        <v>1236</v>
      </c>
      <c r="C159" s="379" t="s">
        <v>1236</v>
      </c>
      <c r="D159" s="379" t="s">
        <v>217</v>
      </c>
      <c r="E159" s="387">
        <v>55648</v>
      </c>
      <c r="F159" s="397">
        <v>51463</v>
      </c>
      <c r="G159" s="379">
        <v>15</v>
      </c>
      <c r="H159" s="379" t="s">
        <v>2441</v>
      </c>
    </row>
    <row r="160" spans="1:8" x14ac:dyDescent="0.25">
      <c r="A160" s="379" t="str">
        <f>IF(Tabel14[[#This Row],[DRG 2022]]=Tabel14[[#This Row],[DRG 2021]],"Nej","Ja")</f>
        <v>Nej</v>
      </c>
      <c r="B160" s="386" t="s">
        <v>1237</v>
      </c>
      <c r="C160" s="379" t="s">
        <v>1237</v>
      </c>
      <c r="D160" s="379" t="s">
        <v>218</v>
      </c>
      <c r="E160" s="387">
        <v>44512</v>
      </c>
      <c r="F160" s="397">
        <v>41885</v>
      </c>
      <c r="G160" s="379">
        <v>6</v>
      </c>
    </row>
    <row r="161" spans="1:8" x14ac:dyDescent="0.25">
      <c r="A161" s="379" t="str">
        <f>IF(Tabel14[[#This Row],[DRG 2022]]=Tabel14[[#This Row],[DRG 2021]],"Nej","Ja")</f>
        <v>Nej</v>
      </c>
      <c r="B161" s="386" t="s">
        <v>1238</v>
      </c>
      <c r="C161" s="379" t="s">
        <v>1238</v>
      </c>
      <c r="D161" s="379" t="s">
        <v>219</v>
      </c>
      <c r="E161" s="387">
        <v>18058</v>
      </c>
      <c r="F161" s="397">
        <v>15506</v>
      </c>
      <c r="G161" s="379">
        <v>1</v>
      </c>
    </row>
    <row r="162" spans="1:8" x14ac:dyDescent="0.25">
      <c r="A162" s="379" t="str">
        <f>IF(Tabel14[[#This Row],[DRG 2022]]=Tabel14[[#This Row],[DRG 2021]],"Nej","Ja")</f>
        <v>Nej</v>
      </c>
      <c r="B162" s="386" t="s">
        <v>1239</v>
      </c>
      <c r="C162" s="379" t="s">
        <v>1239</v>
      </c>
      <c r="D162" s="379" t="s">
        <v>220</v>
      </c>
      <c r="E162" s="387">
        <v>4621</v>
      </c>
      <c r="F162" s="397">
        <v>4410</v>
      </c>
      <c r="G162" s="379">
        <v>1</v>
      </c>
    </row>
    <row r="163" spans="1:8" x14ac:dyDescent="0.25">
      <c r="A163" s="379" t="str">
        <f>IF(Tabel14[[#This Row],[DRG 2022]]=Tabel14[[#This Row],[DRG 2021]],"Nej","Ja")</f>
        <v>Nej</v>
      </c>
      <c r="B163" s="386" t="s">
        <v>1240</v>
      </c>
      <c r="C163" s="379" t="s">
        <v>1240</v>
      </c>
      <c r="D163" s="379" t="s">
        <v>222</v>
      </c>
      <c r="E163" s="387">
        <v>58526</v>
      </c>
      <c r="F163" s="397">
        <v>54621</v>
      </c>
      <c r="G163" s="379">
        <v>15</v>
      </c>
      <c r="H163" s="379" t="s">
        <v>2441</v>
      </c>
    </row>
    <row r="164" spans="1:8" x14ac:dyDescent="0.25">
      <c r="A164" s="379" t="str">
        <f>IF(Tabel14[[#This Row],[DRG 2022]]=Tabel14[[#This Row],[DRG 2021]],"Nej","Ja")</f>
        <v>Nej</v>
      </c>
      <c r="B164" s="386" t="s">
        <v>1241</v>
      </c>
      <c r="C164" s="379" t="s">
        <v>1241</v>
      </c>
      <c r="D164" s="379" t="s">
        <v>2348</v>
      </c>
      <c r="E164" s="387">
        <v>6179</v>
      </c>
      <c r="F164" s="397">
        <v>6322</v>
      </c>
      <c r="G164" s="379">
        <v>1</v>
      </c>
    </row>
    <row r="165" spans="1:8" x14ac:dyDescent="0.25">
      <c r="A165" s="379" t="str">
        <f>IF(Tabel14[[#This Row],[DRG 2022]]=Tabel14[[#This Row],[DRG 2021]],"Nej","Ja")</f>
        <v>Nej</v>
      </c>
      <c r="B165" s="386" t="s">
        <v>1242</v>
      </c>
      <c r="C165" s="379" t="s">
        <v>1242</v>
      </c>
      <c r="D165" s="379" t="s">
        <v>2349</v>
      </c>
      <c r="E165" s="387">
        <v>18807</v>
      </c>
      <c r="F165" s="397">
        <v>16928</v>
      </c>
      <c r="G165" s="379">
        <v>1</v>
      </c>
    </row>
    <row r="166" spans="1:8" x14ac:dyDescent="0.25">
      <c r="A166" s="379" t="str">
        <f>IF(Tabel14[[#This Row],[DRG 2022]]=Tabel14[[#This Row],[DRG 2021]],"Nej","Ja")</f>
        <v>Nej</v>
      </c>
      <c r="B166" s="386" t="s">
        <v>1243</v>
      </c>
      <c r="C166" s="379" t="s">
        <v>1243</v>
      </c>
      <c r="D166" s="379" t="s">
        <v>236</v>
      </c>
      <c r="E166" s="387">
        <v>22028</v>
      </c>
      <c r="F166" s="397">
        <v>14606</v>
      </c>
      <c r="G166" s="379">
        <v>1</v>
      </c>
    </row>
    <row r="167" spans="1:8" x14ac:dyDescent="0.25">
      <c r="A167" s="379" t="str">
        <f>IF(Tabel14[[#This Row],[DRG 2022]]=Tabel14[[#This Row],[DRG 2021]],"Nej","Ja")</f>
        <v>Nej</v>
      </c>
      <c r="B167" s="386" t="s">
        <v>1244</v>
      </c>
      <c r="C167" s="379" t="s">
        <v>1244</v>
      </c>
      <c r="D167" s="379" t="s">
        <v>244</v>
      </c>
      <c r="E167" s="387">
        <v>14779</v>
      </c>
      <c r="F167" s="397">
        <v>10300</v>
      </c>
      <c r="G167" s="379">
        <v>1</v>
      </c>
    </row>
    <row r="168" spans="1:8" x14ac:dyDescent="0.25">
      <c r="A168" s="379" t="str">
        <f>IF(Tabel14[[#This Row],[DRG 2022]]=Tabel14[[#This Row],[DRG 2021]],"Nej","Ja")</f>
        <v>Nej</v>
      </c>
      <c r="B168" s="386" t="s">
        <v>1245</v>
      </c>
      <c r="C168" s="379" t="s">
        <v>1245</v>
      </c>
      <c r="D168" s="379" t="s">
        <v>769</v>
      </c>
      <c r="E168" s="387">
        <v>6467</v>
      </c>
      <c r="F168" s="397">
        <v>8121</v>
      </c>
      <c r="G168" s="379">
        <v>1</v>
      </c>
      <c r="H168" s="379" t="s">
        <v>2442</v>
      </c>
    </row>
    <row r="169" spans="1:8" x14ac:dyDescent="0.25">
      <c r="A169" s="379" t="str">
        <f>IF(Tabel14[[#This Row],[DRG 2022]]=Tabel14[[#This Row],[DRG 2021]],"Nej","Ja")</f>
        <v>Nej</v>
      </c>
      <c r="B169" s="386" t="s">
        <v>1246</v>
      </c>
      <c r="C169" s="379" t="s">
        <v>1246</v>
      </c>
      <c r="D169" s="379" t="s">
        <v>770</v>
      </c>
      <c r="E169" s="387">
        <v>2752</v>
      </c>
      <c r="F169" s="397">
        <v>2128</v>
      </c>
      <c r="G169" s="379">
        <v>1</v>
      </c>
      <c r="H169" s="379" t="s">
        <v>2442</v>
      </c>
    </row>
    <row r="170" spans="1:8" x14ac:dyDescent="0.25">
      <c r="A170" s="379" t="str">
        <f>IF(Tabel14[[#This Row],[DRG 2022]]=Tabel14[[#This Row],[DRG 2021]],"Nej","Ja")</f>
        <v>Nej</v>
      </c>
      <c r="B170" s="386" t="s">
        <v>1247</v>
      </c>
      <c r="C170" s="379" t="s">
        <v>1247</v>
      </c>
      <c r="D170" s="379" t="s">
        <v>884</v>
      </c>
      <c r="E170" s="387">
        <v>3058</v>
      </c>
      <c r="F170" s="397">
        <v>2956</v>
      </c>
      <c r="G170" s="379">
        <v>1</v>
      </c>
      <c r="H170" s="379" t="s">
        <v>2442</v>
      </c>
    </row>
    <row r="171" spans="1:8" x14ac:dyDescent="0.25">
      <c r="A171" s="379" t="str">
        <f>IF(Tabel14[[#This Row],[DRG 2022]]=Tabel14[[#This Row],[DRG 2021]],"Nej","Ja")</f>
        <v>Nej</v>
      </c>
      <c r="B171" s="386" t="s">
        <v>1248</v>
      </c>
      <c r="C171" s="379" t="s">
        <v>1248</v>
      </c>
      <c r="D171" s="379" t="s">
        <v>2160</v>
      </c>
      <c r="E171" s="387">
        <v>1578</v>
      </c>
      <c r="F171" s="397">
        <v>1285</v>
      </c>
      <c r="G171" s="379">
        <v>1</v>
      </c>
      <c r="H171" s="379" t="s">
        <v>2442</v>
      </c>
    </row>
    <row r="172" spans="1:8" x14ac:dyDescent="0.25">
      <c r="A172" s="379" t="str">
        <f>IF(Tabel14[[#This Row],[DRG 2022]]=Tabel14[[#This Row],[DRG 2021]],"Nej","Ja")</f>
        <v>Nej</v>
      </c>
      <c r="B172" s="386" t="s">
        <v>1249</v>
      </c>
      <c r="C172" s="379" t="s">
        <v>1249</v>
      </c>
      <c r="D172" s="379" t="s">
        <v>824</v>
      </c>
      <c r="E172" s="387">
        <v>410</v>
      </c>
      <c r="F172" s="397">
        <v>396</v>
      </c>
      <c r="G172" s="379">
        <v>1</v>
      </c>
      <c r="H172" s="379" t="s">
        <v>2442</v>
      </c>
    </row>
    <row r="173" spans="1:8" x14ac:dyDescent="0.25">
      <c r="A173" s="379" t="str">
        <f>IF(Tabel14[[#This Row],[DRG 2022]]=Tabel14[[#This Row],[DRG 2021]],"Nej","Ja")</f>
        <v>Nej</v>
      </c>
      <c r="B173" s="386" t="s">
        <v>1250</v>
      </c>
      <c r="C173" s="379" t="s">
        <v>1250</v>
      </c>
      <c r="D173" s="379" t="s">
        <v>281</v>
      </c>
      <c r="E173" s="387">
        <v>19850</v>
      </c>
      <c r="F173" s="397">
        <v>18295</v>
      </c>
      <c r="G173" s="379">
        <v>5</v>
      </c>
      <c r="H173" s="379" t="s">
        <v>2441</v>
      </c>
    </row>
    <row r="174" spans="1:8" x14ac:dyDescent="0.25">
      <c r="A174" s="379" t="str">
        <f>IF(Tabel14[[#This Row],[DRG 2022]]=Tabel14[[#This Row],[DRG 2021]],"Nej","Ja")</f>
        <v>Nej</v>
      </c>
      <c r="B174" s="386" t="s">
        <v>1251</v>
      </c>
      <c r="C174" s="379" t="s">
        <v>1251</v>
      </c>
      <c r="D174" s="379" t="s">
        <v>285</v>
      </c>
      <c r="E174" s="387">
        <v>11170</v>
      </c>
      <c r="F174" s="397">
        <v>9255</v>
      </c>
      <c r="G174" s="379">
        <v>4</v>
      </c>
    </row>
    <row r="175" spans="1:8" x14ac:dyDescent="0.25">
      <c r="A175" s="379" t="str">
        <f>IF(Tabel14[[#This Row],[DRG 2022]]=Tabel14[[#This Row],[DRG 2021]],"Nej","Ja")</f>
        <v>Nej</v>
      </c>
      <c r="B175" s="386" t="s">
        <v>1252</v>
      </c>
      <c r="C175" s="379" t="s">
        <v>1252</v>
      </c>
      <c r="D175" s="379" t="s">
        <v>287</v>
      </c>
      <c r="E175" s="387">
        <v>3423</v>
      </c>
      <c r="F175" s="397">
        <v>2672</v>
      </c>
      <c r="G175" s="379">
        <v>1</v>
      </c>
    </row>
    <row r="176" spans="1:8" x14ac:dyDescent="0.25">
      <c r="A176" s="379" t="str">
        <f>IF(Tabel14[[#This Row],[DRG 2022]]=Tabel14[[#This Row],[DRG 2021]],"Nej","Ja")</f>
        <v>Nej</v>
      </c>
      <c r="B176" s="386" t="s">
        <v>1253</v>
      </c>
      <c r="C176" s="379" t="s">
        <v>1253</v>
      </c>
      <c r="D176" s="379" t="s">
        <v>291</v>
      </c>
      <c r="E176" s="387">
        <v>33447</v>
      </c>
      <c r="F176" s="397">
        <v>33642</v>
      </c>
      <c r="G176" s="379">
        <v>12</v>
      </c>
      <c r="H176" s="379" t="s">
        <v>2441</v>
      </c>
    </row>
    <row r="177" spans="1:8" x14ac:dyDescent="0.25">
      <c r="A177" s="379" t="str">
        <f>IF(Tabel14[[#This Row],[DRG 2022]]=Tabel14[[#This Row],[DRG 2021]],"Nej","Ja")</f>
        <v>Nej</v>
      </c>
      <c r="B177" s="386" t="s">
        <v>1254</v>
      </c>
      <c r="C177" s="379" t="s">
        <v>1254</v>
      </c>
      <c r="D177" s="379" t="s">
        <v>294</v>
      </c>
      <c r="E177" s="387">
        <v>29949</v>
      </c>
      <c r="F177" s="397">
        <v>27518</v>
      </c>
      <c r="G177" s="379">
        <v>14</v>
      </c>
      <c r="H177" s="379" t="s">
        <v>2441</v>
      </c>
    </row>
    <row r="178" spans="1:8" x14ac:dyDescent="0.25">
      <c r="A178" s="379" t="str">
        <f>IF(Tabel14[[#This Row],[DRG 2022]]=Tabel14[[#This Row],[DRG 2021]],"Nej","Ja")</f>
        <v>Nej</v>
      </c>
      <c r="B178" s="386" t="s">
        <v>1255</v>
      </c>
      <c r="C178" s="379" t="s">
        <v>1255</v>
      </c>
      <c r="D178" s="379" t="s">
        <v>298</v>
      </c>
      <c r="E178" s="387">
        <v>2476</v>
      </c>
      <c r="F178" s="397">
        <v>2393</v>
      </c>
      <c r="G178" s="379">
        <v>1</v>
      </c>
    </row>
    <row r="179" spans="1:8" x14ac:dyDescent="0.25">
      <c r="A179" s="379" t="str">
        <f>IF(Tabel14[[#This Row],[DRG 2022]]=Tabel14[[#This Row],[DRG 2021]],"Nej","Ja")</f>
        <v>Nej</v>
      </c>
      <c r="B179" s="386" t="s">
        <v>1256</v>
      </c>
      <c r="C179" s="379" t="s">
        <v>1256</v>
      </c>
      <c r="D179" s="379" t="s">
        <v>303</v>
      </c>
      <c r="E179" s="387">
        <v>16996</v>
      </c>
      <c r="F179" s="397">
        <v>15488</v>
      </c>
      <c r="G179" s="379">
        <v>6</v>
      </c>
      <c r="H179" s="379" t="s">
        <v>2441</v>
      </c>
    </row>
    <row r="180" spans="1:8" x14ac:dyDescent="0.25">
      <c r="A180" s="379" t="str">
        <f>IF(Tabel14[[#This Row],[DRG 2022]]=Tabel14[[#This Row],[DRG 2021]],"Nej","Ja")</f>
        <v>Nej</v>
      </c>
      <c r="B180" s="386" t="s">
        <v>1257</v>
      </c>
      <c r="C180" s="379" t="s">
        <v>1257</v>
      </c>
      <c r="D180" s="379" t="s">
        <v>307</v>
      </c>
      <c r="E180" s="387">
        <v>1901</v>
      </c>
      <c r="F180" s="397">
        <v>1837</v>
      </c>
      <c r="G180" s="379">
        <v>1</v>
      </c>
    </row>
    <row r="181" spans="1:8" x14ac:dyDescent="0.25">
      <c r="A181" s="379" t="str">
        <f>IF(Tabel14[[#This Row],[DRG 2022]]=Tabel14[[#This Row],[DRG 2021]],"Nej","Ja")</f>
        <v>Nej</v>
      </c>
      <c r="B181" s="386" t="s">
        <v>1258</v>
      </c>
      <c r="C181" s="379" t="s">
        <v>1258</v>
      </c>
      <c r="D181" s="379" t="s">
        <v>308</v>
      </c>
      <c r="E181" s="387">
        <v>108555</v>
      </c>
      <c r="F181" s="397">
        <v>115791</v>
      </c>
      <c r="G181" s="379">
        <v>53</v>
      </c>
      <c r="H181" s="379" t="s">
        <v>2441</v>
      </c>
    </row>
    <row r="182" spans="1:8" x14ac:dyDescent="0.25">
      <c r="A182" s="379" t="str">
        <f>IF(Tabel14[[#This Row],[DRG 2022]]=Tabel14[[#This Row],[DRG 2021]],"Nej","Ja")</f>
        <v>Nej</v>
      </c>
      <c r="B182" s="386" t="s">
        <v>1259</v>
      </c>
      <c r="C182" s="379" t="s">
        <v>1259</v>
      </c>
      <c r="D182" s="379" t="s">
        <v>309</v>
      </c>
      <c r="E182" s="387">
        <v>2104</v>
      </c>
      <c r="F182" s="397">
        <v>1886</v>
      </c>
      <c r="G182" s="379">
        <v>1</v>
      </c>
    </row>
    <row r="183" spans="1:8" x14ac:dyDescent="0.25">
      <c r="A183" s="379" t="str">
        <f>IF(Tabel14[[#This Row],[DRG 2022]]=Tabel14[[#This Row],[DRG 2021]],"Nej","Ja")</f>
        <v>Nej</v>
      </c>
      <c r="B183" s="386" t="s">
        <v>1260</v>
      </c>
      <c r="C183" s="379" t="s">
        <v>1260</v>
      </c>
      <c r="D183" s="379" t="s">
        <v>310</v>
      </c>
      <c r="E183" s="387">
        <v>16630</v>
      </c>
      <c r="F183" s="397">
        <v>14155</v>
      </c>
      <c r="G183" s="379">
        <v>4</v>
      </c>
      <c r="H183" s="379" t="s">
        <v>2441</v>
      </c>
    </row>
    <row r="184" spans="1:8" x14ac:dyDescent="0.25">
      <c r="A184" s="379" t="str">
        <f>IF(Tabel14[[#This Row],[DRG 2022]]=Tabel14[[#This Row],[DRG 2021]],"Nej","Ja")</f>
        <v>Nej</v>
      </c>
      <c r="B184" s="386" t="s">
        <v>1261</v>
      </c>
      <c r="C184" s="379" t="s">
        <v>1261</v>
      </c>
      <c r="D184" s="379" t="s">
        <v>311</v>
      </c>
      <c r="E184" s="387">
        <v>22502</v>
      </c>
      <c r="F184" s="397">
        <v>20692</v>
      </c>
      <c r="G184" s="379">
        <v>6</v>
      </c>
      <c r="H184" s="379" t="s">
        <v>2441</v>
      </c>
    </row>
    <row r="185" spans="1:8" x14ac:dyDescent="0.25">
      <c r="A185" s="379" t="str">
        <f>IF(Tabel14[[#This Row],[DRG 2022]]=Tabel14[[#This Row],[DRG 2021]],"Nej","Ja")</f>
        <v>Nej</v>
      </c>
      <c r="B185" s="386" t="s">
        <v>1262</v>
      </c>
      <c r="C185" s="379" t="s">
        <v>1262</v>
      </c>
      <c r="D185" s="379" t="s">
        <v>312</v>
      </c>
      <c r="E185" s="387">
        <v>71732</v>
      </c>
      <c r="F185" s="397">
        <v>84716</v>
      </c>
      <c r="G185" s="379">
        <v>23</v>
      </c>
      <c r="H185" s="379" t="s">
        <v>2441</v>
      </c>
    </row>
    <row r="186" spans="1:8" x14ac:dyDescent="0.25">
      <c r="A186" s="379" t="str">
        <f>IF(Tabel14[[#This Row],[DRG 2022]]=Tabel14[[#This Row],[DRG 2021]],"Nej","Ja")</f>
        <v>Nej</v>
      </c>
      <c r="B186" s="386" t="s">
        <v>1263</v>
      </c>
      <c r="C186" s="379" t="s">
        <v>1263</v>
      </c>
      <c r="D186" s="379" t="s">
        <v>313</v>
      </c>
      <c r="E186" s="387">
        <v>21671</v>
      </c>
      <c r="F186" s="397">
        <v>20946</v>
      </c>
      <c r="G186" s="379">
        <v>6</v>
      </c>
      <c r="H186" s="379" t="s">
        <v>2441</v>
      </c>
    </row>
    <row r="187" spans="1:8" x14ac:dyDescent="0.25">
      <c r="A187" s="379" t="str">
        <f>IF(Tabel14[[#This Row],[DRG 2022]]=Tabel14[[#This Row],[DRG 2021]],"Nej","Ja")</f>
        <v>Nej</v>
      </c>
      <c r="B187" s="386" t="s">
        <v>1264</v>
      </c>
      <c r="C187" s="379" t="s">
        <v>1264</v>
      </c>
      <c r="D187" s="379" t="s">
        <v>314</v>
      </c>
      <c r="E187" s="387">
        <v>4300</v>
      </c>
      <c r="F187" s="397">
        <v>4684</v>
      </c>
      <c r="G187" s="379">
        <v>1</v>
      </c>
    </row>
    <row r="188" spans="1:8" x14ac:dyDescent="0.25">
      <c r="A188" s="379" t="str">
        <f>IF(Tabel14[[#This Row],[DRG 2022]]=Tabel14[[#This Row],[DRG 2021]],"Nej","Ja")</f>
        <v>Nej</v>
      </c>
      <c r="B188" s="386" t="s">
        <v>1265</v>
      </c>
      <c r="C188" s="379" t="s">
        <v>1265</v>
      </c>
      <c r="D188" s="379" t="s">
        <v>1266</v>
      </c>
      <c r="E188" s="387">
        <v>1318</v>
      </c>
      <c r="F188" s="397">
        <v>1153</v>
      </c>
      <c r="G188" s="379">
        <v>1</v>
      </c>
      <c r="H188" s="379" t="s">
        <v>2442</v>
      </c>
    </row>
    <row r="189" spans="1:8" x14ac:dyDescent="0.25">
      <c r="A189" s="379" t="str">
        <f>IF(Tabel14[[#This Row],[DRG 2022]]=Tabel14[[#This Row],[DRG 2021]],"Nej","Ja")</f>
        <v>Nej</v>
      </c>
      <c r="B189" s="386" t="s">
        <v>1267</v>
      </c>
      <c r="C189" s="379" t="s">
        <v>1267</v>
      </c>
      <c r="D189" s="379" t="s">
        <v>1268</v>
      </c>
      <c r="E189" s="387">
        <v>2067</v>
      </c>
      <c r="F189" s="397">
        <v>2085</v>
      </c>
      <c r="G189" s="379">
        <v>1</v>
      </c>
      <c r="H189" s="379" t="s">
        <v>2442</v>
      </c>
    </row>
    <row r="190" spans="1:8" x14ac:dyDescent="0.25">
      <c r="A190" s="379" t="str">
        <f>IF(Tabel14[[#This Row],[DRG 2022]]=Tabel14[[#This Row],[DRG 2021]],"Nej","Ja")</f>
        <v>Nej</v>
      </c>
      <c r="B190" s="386" t="s">
        <v>1269</v>
      </c>
      <c r="C190" s="379" t="s">
        <v>1269</v>
      </c>
      <c r="D190" s="379" t="s">
        <v>248</v>
      </c>
      <c r="E190" s="387">
        <v>2093500</v>
      </c>
      <c r="F190" s="397">
        <v>1819266</v>
      </c>
      <c r="G190" s="379">
        <v>92</v>
      </c>
    </row>
    <row r="191" spans="1:8" x14ac:dyDescent="0.25">
      <c r="A191" s="379" t="str">
        <f>IF(Tabel14[[#This Row],[DRG 2022]]=Tabel14[[#This Row],[DRG 2021]],"Nej","Ja")</f>
        <v>Nej</v>
      </c>
      <c r="B191" s="386" t="s">
        <v>1270</v>
      </c>
      <c r="C191" s="379" t="s">
        <v>1270</v>
      </c>
      <c r="D191" s="379" t="s">
        <v>249</v>
      </c>
      <c r="E191" s="387">
        <v>807724</v>
      </c>
      <c r="F191" s="397">
        <v>931369</v>
      </c>
      <c r="G191" s="379">
        <v>47</v>
      </c>
    </row>
    <row r="192" spans="1:8" x14ac:dyDescent="0.25">
      <c r="A192" s="379" t="str">
        <f>IF(Tabel14[[#This Row],[DRG 2022]]=Tabel14[[#This Row],[DRG 2021]],"Nej","Ja")</f>
        <v>Nej</v>
      </c>
      <c r="B192" s="386" t="s">
        <v>1271</v>
      </c>
      <c r="C192" s="379" t="s">
        <v>1271</v>
      </c>
      <c r="D192" s="379" t="s">
        <v>250</v>
      </c>
      <c r="E192" s="387">
        <v>740487</v>
      </c>
      <c r="F192" s="397">
        <v>672471</v>
      </c>
      <c r="G192" s="379">
        <v>45</v>
      </c>
    </row>
    <row r="193" spans="1:8" x14ac:dyDescent="0.25">
      <c r="A193" s="379" t="str">
        <f>IF(Tabel14[[#This Row],[DRG 2022]]=Tabel14[[#This Row],[DRG 2021]],"Nej","Ja")</f>
        <v>Nej</v>
      </c>
      <c r="B193" s="386" t="s">
        <v>1272</v>
      </c>
      <c r="C193" s="379" t="s">
        <v>1272</v>
      </c>
      <c r="D193" s="379" t="s">
        <v>251</v>
      </c>
      <c r="E193" s="387">
        <v>336312</v>
      </c>
      <c r="F193" s="397">
        <v>464175</v>
      </c>
      <c r="G193" s="379">
        <v>42</v>
      </c>
    </row>
    <row r="194" spans="1:8" x14ac:dyDescent="0.25">
      <c r="A194" s="379" t="str">
        <f>IF(Tabel14[[#This Row],[DRG 2022]]=Tabel14[[#This Row],[DRG 2021]],"Nej","Ja")</f>
        <v>Nej</v>
      </c>
      <c r="B194" s="386" t="s">
        <v>1273</v>
      </c>
      <c r="C194" s="379" t="s">
        <v>1273</v>
      </c>
      <c r="D194" s="379" t="s">
        <v>252</v>
      </c>
      <c r="E194" s="387">
        <v>568663</v>
      </c>
      <c r="F194" s="397">
        <v>301703</v>
      </c>
      <c r="G194" s="379">
        <v>80</v>
      </c>
    </row>
    <row r="195" spans="1:8" x14ac:dyDescent="0.25">
      <c r="A195" s="379" t="str">
        <f>IF(Tabel14[[#This Row],[DRG 2022]]=Tabel14[[#This Row],[DRG 2021]],"Nej","Ja")</f>
        <v>Nej</v>
      </c>
      <c r="B195" s="386" t="s">
        <v>1274</v>
      </c>
      <c r="C195" s="379" t="s">
        <v>1274</v>
      </c>
      <c r="D195" s="379" t="s">
        <v>253</v>
      </c>
      <c r="E195" s="387">
        <v>130845</v>
      </c>
      <c r="F195" s="397">
        <v>163122</v>
      </c>
      <c r="G195" s="379">
        <v>12</v>
      </c>
    </row>
    <row r="196" spans="1:8" x14ac:dyDescent="0.25">
      <c r="A196" s="379" t="str">
        <f>IF(Tabel14[[#This Row],[DRG 2022]]=Tabel14[[#This Row],[DRG 2021]],"Nej","Ja")</f>
        <v>Nej</v>
      </c>
      <c r="B196" s="386" t="s">
        <v>1275</v>
      </c>
      <c r="C196" s="379" t="s">
        <v>1275</v>
      </c>
      <c r="D196" s="379" t="s">
        <v>254</v>
      </c>
      <c r="E196" s="387">
        <v>315877</v>
      </c>
      <c r="F196" s="397">
        <v>305309</v>
      </c>
      <c r="G196" s="379">
        <v>18</v>
      </c>
    </row>
    <row r="197" spans="1:8" x14ac:dyDescent="0.25">
      <c r="A197" s="379" t="str">
        <f>IF(Tabel14[[#This Row],[DRG 2022]]=Tabel14[[#This Row],[DRG 2021]],"Nej","Ja")</f>
        <v>Nej</v>
      </c>
      <c r="B197" s="386" t="s">
        <v>1276</v>
      </c>
      <c r="C197" s="379" t="s">
        <v>1276</v>
      </c>
      <c r="D197" s="379" t="s">
        <v>255</v>
      </c>
      <c r="E197" s="387">
        <v>209164</v>
      </c>
      <c r="F197" s="397">
        <v>231502</v>
      </c>
      <c r="G197" s="379">
        <v>7</v>
      </c>
    </row>
    <row r="198" spans="1:8" x14ac:dyDescent="0.25">
      <c r="A198" s="379" t="str">
        <f>IF(Tabel14[[#This Row],[DRG 2022]]=Tabel14[[#This Row],[DRG 2021]],"Nej","Ja")</f>
        <v>Nej</v>
      </c>
      <c r="B198" s="386" t="s">
        <v>1277</v>
      </c>
      <c r="C198" s="379" t="s">
        <v>1277</v>
      </c>
      <c r="D198" s="379" t="s">
        <v>256</v>
      </c>
      <c r="E198" s="387">
        <v>197997</v>
      </c>
      <c r="F198" s="397">
        <v>209177</v>
      </c>
      <c r="G198" s="379">
        <v>8</v>
      </c>
    </row>
    <row r="199" spans="1:8" x14ac:dyDescent="0.25">
      <c r="A199" s="379" t="str">
        <f>IF(Tabel14[[#This Row],[DRG 2022]]=Tabel14[[#This Row],[DRG 2021]],"Nej","Ja")</f>
        <v>Nej</v>
      </c>
      <c r="B199" s="386" t="s">
        <v>1278</v>
      </c>
      <c r="C199" s="379" t="s">
        <v>1278</v>
      </c>
      <c r="D199" s="379" t="s">
        <v>257</v>
      </c>
      <c r="E199" s="387">
        <v>180380</v>
      </c>
      <c r="F199" s="397">
        <v>169176</v>
      </c>
      <c r="G199" s="379">
        <v>14</v>
      </c>
    </row>
    <row r="200" spans="1:8" x14ac:dyDescent="0.25">
      <c r="A200" s="379" t="str">
        <f>IF(Tabel14[[#This Row],[DRG 2022]]=Tabel14[[#This Row],[DRG 2021]],"Nej","Ja")</f>
        <v>Nej</v>
      </c>
      <c r="B200" s="386" t="s">
        <v>1279</v>
      </c>
      <c r="C200" s="379" t="s">
        <v>1279</v>
      </c>
      <c r="D200" s="379" t="s">
        <v>258</v>
      </c>
      <c r="E200" s="387">
        <v>157959</v>
      </c>
      <c r="F200" s="397">
        <v>150502</v>
      </c>
      <c r="G200" s="379">
        <v>13</v>
      </c>
    </row>
    <row r="201" spans="1:8" x14ac:dyDescent="0.25">
      <c r="A201" s="379" t="str">
        <f>IF(Tabel14[[#This Row],[DRG 2022]]=Tabel14[[#This Row],[DRG 2021]],"Nej","Ja")</f>
        <v>Nej</v>
      </c>
      <c r="B201" s="386" t="s">
        <v>1280</v>
      </c>
      <c r="C201" s="379" t="s">
        <v>1280</v>
      </c>
      <c r="D201" s="379" t="s">
        <v>259</v>
      </c>
      <c r="E201" s="387">
        <v>187698</v>
      </c>
      <c r="F201" s="397">
        <v>175277</v>
      </c>
      <c r="G201" s="379">
        <v>30</v>
      </c>
    </row>
    <row r="202" spans="1:8" x14ac:dyDescent="0.25">
      <c r="A202" s="379" t="str">
        <f>IF(Tabel14[[#This Row],[DRG 2022]]=Tabel14[[#This Row],[DRG 2021]],"Nej","Ja")</f>
        <v>Nej</v>
      </c>
      <c r="B202" s="386" t="s">
        <v>1281</v>
      </c>
      <c r="C202" s="379" t="s">
        <v>1281</v>
      </c>
      <c r="D202" s="379" t="s">
        <v>260</v>
      </c>
      <c r="E202" s="387">
        <v>79986</v>
      </c>
      <c r="F202" s="397">
        <v>78446</v>
      </c>
      <c r="G202" s="379">
        <v>4</v>
      </c>
    </row>
    <row r="203" spans="1:8" x14ac:dyDescent="0.25">
      <c r="A203" s="379" t="str">
        <f>IF(Tabel14[[#This Row],[DRG 2022]]=Tabel14[[#This Row],[DRG 2021]],"Nej","Ja")</f>
        <v>Nej</v>
      </c>
      <c r="B203" s="386" t="s">
        <v>1282</v>
      </c>
      <c r="C203" s="379" t="s">
        <v>1282</v>
      </c>
      <c r="D203" s="379" t="s">
        <v>261</v>
      </c>
      <c r="E203" s="387">
        <v>164382</v>
      </c>
      <c r="F203" s="397">
        <v>178536</v>
      </c>
      <c r="G203" s="379">
        <v>20</v>
      </c>
    </row>
    <row r="204" spans="1:8" x14ac:dyDescent="0.25">
      <c r="A204" s="379" t="str">
        <f>IF(Tabel14[[#This Row],[DRG 2022]]=Tabel14[[#This Row],[DRG 2021]],"Nej","Ja")</f>
        <v>Nej</v>
      </c>
      <c r="B204" s="386" t="s">
        <v>1283</v>
      </c>
      <c r="C204" s="379" t="s">
        <v>1283</v>
      </c>
      <c r="D204" s="379" t="s">
        <v>262</v>
      </c>
      <c r="E204" s="387">
        <v>90141</v>
      </c>
      <c r="F204" s="397">
        <v>170595</v>
      </c>
      <c r="G204" s="379">
        <v>6</v>
      </c>
    </row>
    <row r="205" spans="1:8" x14ac:dyDescent="0.25">
      <c r="A205" s="379" t="str">
        <f>IF(Tabel14[[#This Row],[DRG 2022]]=Tabel14[[#This Row],[DRG 2021]],"Nej","Ja")</f>
        <v>Nej</v>
      </c>
      <c r="B205" s="386" t="s">
        <v>1284</v>
      </c>
      <c r="C205" s="379" t="s">
        <v>1284</v>
      </c>
      <c r="D205" s="379" t="s">
        <v>263</v>
      </c>
      <c r="E205" s="387">
        <v>130527</v>
      </c>
      <c r="F205" s="397">
        <v>157135</v>
      </c>
      <c r="G205" s="379">
        <v>7</v>
      </c>
    </row>
    <row r="206" spans="1:8" x14ac:dyDescent="0.25">
      <c r="A206" s="379" t="str">
        <f>IF(Tabel14[[#This Row],[DRG 2022]]=Tabel14[[#This Row],[DRG 2021]],"Nej","Ja")</f>
        <v>Nej</v>
      </c>
      <c r="B206" s="386" t="s">
        <v>1285</v>
      </c>
      <c r="C206" s="379" t="s">
        <v>1285</v>
      </c>
      <c r="D206" s="379" t="s">
        <v>264</v>
      </c>
      <c r="E206" s="387">
        <v>108029</v>
      </c>
      <c r="F206" s="397">
        <v>120470</v>
      </c>
      <c r="G206" s="379">
        <v>23</v>
      </c>
    </row>
    <row r="207" spans="1:8" x14ac:dyDescent="0.25">
      <c r="A207" s="379" t="str">
        <f>IF(Tabel14[[#This Row],[DRG 2022]]=Tabel14[[#This Row],[DRG 2021]],"Nej","Ja")</f>
        <v>Nej</v>
      </c>
      <c r="B207" s="386" t="s">
        <v>1286</v>
      </c>
      <c r="C207" s="379" t="s">
        <v>1286</v>
      </c>
      <c r="D207" s="379" t="s">
        <v>265</v>
      </c>
      <c r="E207" s="387">
        <v>64143</v>
      </c>
      <c r="F207" s="397">
        <v>38045</v>
      </c>
      <c r="G207" s="379">
        <v>24</v>
      </c>
    </row>
    <row r="208" spans="1:8" x14ac:dyDescent="0.25">
      <c r="A208" s="379" t="str">
        <f>IF(Tabel14[[#This Row],[DRG 2022]]=Tabel14[[#This Row],[DRG 2021]],"Nej","Ja")</f>
        <v>Nej</v>
      </c>
      <c r="B208" s="386" t="s">
        <v>1287</v>
      </c>
      <c r="C208" s="379" t="s">
        <v>1287</v>
      </c>
      <c r="D208" s="379" t="s">
        <v>266</v>
      </c>
      <c r="E208" s="387">
        <v>113186</v>
      </c>
      <c r="F208" s="397">
        <v>126165</v>
      </c>
      <c r="G208" s="379">
        <v>22</v>
      </c>
      <c r="H208" s="379" t="s">
        <v>2441</v>
      </c>
    </row>
    <row r="209" spans="1:8" x14ac:dyDescent="0.25">
      <c r="A209" s="379" t="str">
        <f>IF(Tabel14[[#This Row],[DRG 2022]]=Tabel14[[#This Row],[DRG 2021]],"Nej","Ja")</f>
        <v>Nej</v>
      </c>
      <c r="B209" s="386" t="s">
        <v>1288</v>
      </c>
      <c r="C209" s="379" t="s">
        <v>1288</v>
      </c>
      <c r="D209" s="379" t="s">
        <v>267</v>
      </c>
      <c r="E209" s="387">
        <v>198447</v>
      </c>
      <c r="F209" s="397">
        <v>171099</v>
      </c>
      <c r="G209" s="379">
        <v>20</v>
      </c>
    </row>
    <row r="210" spans="1:8" x14ac:dyDescent="0.25">
      <c r="A210" s="379" t="str">
        <f>IF(Tabel14[[#This Row],[DRG 2022]]=Tabel14[[#This Row],[DRG 2021]],"Nej","Ja")</f>
        <v>Nej</v>
      </c>
      <c r="B210" s="386" t="s">
        <v>1289</v>
      </c>
      <c r="C210" s="379" t="s">
        <v>1289</v>
      </c>
      <c r="D210" s="379" t="s">
        <v>268</v>
      </c>
      <c r="E210" s="387">
        <v>138590</v>
      </c>
      <c r="F210" s="397">
        <v>131863</v>
      </c>
      <c r="G210" s="379">
        <v>14</v>
      </c>
    </row>
    <row r="211" spans="1:8" x14ac:dyDescent="0.25">
      <c r="A211" s="379" t="str">
        <f>IF(Tabel14[[#This Row],[DRG 2022]]=Tabel14[[#This Row],[DRG 2021]],"Nej","Ja")</f>
        <v>Nej</v>
      </c>
      <c r="B211" s="386" t="s">
        <v>1290</v>
      </c>
      <c r="C211" s="379" t="s">
        <v>1290</v>
      </c>
      <c r="D211" s="379" t="s">
        <v>269</v>
      </c>
      <c r="E211" s="387">
        <v>120354</v>
      </c>
      <c r="F211" s="397">
        <v>125364</v>
      </c>
      <c r="G211" s="379">
        <v>17</v>
      </c>
    </row>
    <row r="212" spans="1:8" x14ac:dyDescent="0.25">
      <c r="A212" s="379" t="str">
        <f>IF(Tabel14[[#This Row],[DRG 2022]]=Tabel14[[#This Row],[DRG 2021]],"Nej","Ja")</f>
        <v>Nej</v>
      </c>
      <c r="B212" s="386" t="s">
        <v>1291</v>
      </c>
      <c r="C212" s="379" t="s">
        <v>1291</v>
      </c>
      <c r="D212" s="379" t="s">
        <v>270</v>
      </c>
      <c r="E212" s="387">
        <v>96576</v>
      </c>
      <c r="F212" s="397">
        <v>89351</v>
      </c>
      <c r="G212" s="379">
        <v>8</v>
      </c>
      <c r="H212" s="379" t="s">
        <v>2441</v>
      </c>
    </row>
    <row r="213" spans="1:8" x14ac:dyDescent="0.25">
      <c r="A213" s="379" t="str">
        <f>IF(Tabel14[[#This Row],[DRG 2022]]=Tabel14[[#This Row],[DRG 2021]],"Nej","Ja")</f>
        <v>Nej</v>
      </c>
      <c r="B213" s="386" t="s">
        <v>1292</v>
      </c>
      <c r="C213" s="379" t="s">
        <v>1292</v>
      </c>
      <c r="D213" s="379" t="s">
        <v>271</v>
      </c>
      <c r="E213" s="387">
        <v>62562</v>
      </c>
      <c r="F213" s="397">
        <v>53118</v>
      </c>
      <c r="G213" s="379">
        <v>9</v>
      </c>
    </row>
    <row r="214" spans="1:8" x14ac:dyDescent="0.25">
      <c r="A214" s="379" t="str">
        <f>IF(Tabel14[[#This Row],[DRG 2022]]=Tabel14[[#This Row],[DRG 2021]],"Nej","Ja")</f>
        <v>Nej</v>
      </c>
      <c r="B214" s="386" t="s">
        <v>1293</v>
      </c>
      <c r="C214" s="379" t="s">
        <v>1293</v>
      </c>
      <c r="D214" s="379" t="s">
        <v>916</v>
      </c>
      <c r="E214" s="387">
        <v>67797</v>
      </c>
      <c r="F214" s="397">
        <v>65387</v>
      </c>
      <c r="G214" s="379">
        <v>1</v>
      </c>
    </row>
    <row r="215" spans="1:8" x14ac:dyDescent="0.25">
      <c r="A215" s="379" t="str">
        <f>IF(Tabel14[[#This Row],[DRG 2022]]=Tabel14[[#This Row],[DRG 2021]],"Nej","Ja")</f>
        <v>Nej</v>
      </c>
      <c r="B215" s="386" t="s">
        <v>1294</v>
      </c>
      <c r="C215" s="379" t="s">
        <v>1294</v>
      </c>
      <c r="D215" s="379" t="s">
        <v>272</v>
      </c>
      <c r="E215" s="387">
        <v>57445</v>
      </c>
      <c r="F215" s="397">
        <v>45470</v>
      </c>
      <c r="G215" s="379">
        <v>1</v>
      </c>
    </row>
    <row r="216" spans="1:8" x14ac:dyDescent="0.25">
      <c r="A216" s="379" t="str">
        <f>IF(Tabel14[[#This Row],[DRG 2022]]=Tabel14[[#This Row],[DRG 2021]],"Nej","Ja")</f>
        <v>Nej</v>
      </c>
      <c r="B216" s="386" t="s">
        <v>1295</v>
      </c>
      <c r="C216" s="379" t="s">
        <v>1295</v>
      </c>
      <c r="D216" s="379" t="s">
        <v>273</v>
      </c>
      <c r="E216" s="387">
        <v>33004</v>
      </c>
      <c r="F216" s="397">
        <v>38154</v>
      </c>
      <c r="G216" s="379">
        <v>1</v>
      </c>
    </row>
    <row r="217" spans="1:8" x14ac:dyDescent="0.25">
      <c r="A217" s="379" t="str">
        <f>IF(Tabel14[[#This Row],[DRG 2022]]=Tabel14[[#This Row],[DRG 2021]],"Nej","Ja")</f>
        <v>Nej</v>
      </c>
      <c r="B217" s="386" t="s">
        <v>1296</v>
      </c>
      <c r="C217" s="379" t="s">
        <v>1296</v>
      </c>
      <c r="D217" s="379" t="s">
        <v>274</v>
      </c>
      <c r="E217" s="387">
        <v>20336</v>
      </c>
      <c r="F217" s="397">
        <v>21833</v>
      </c>
      <c r="G217" s="379">
        <v>1</v>
      </c>
    </row>
    <row r="218" spans="1:8" x14ac:dyDescent="0.25">
      <c r="A218" s="379" t="str">
        <f>IF(Tabel14[[#This Row],[DRG 2022]]=Tabel14[[#This Row],[DRG 2021]],"Nej","Ja")</f>
        <v>Nej</v>
      </c>
      <c r="B218" s="386" t="s">
        <v>1297</v>
      </c>
      <c r="C218" s="379" t="s">
        <v>1297</v>
      </c>
      <c r="D218" s="379" t="s">
        <v>275</v>
      </c>
      <c r="E218" s="387">
        <v>8585</v>
      </c>
      <c r="F218" s="397">
        <v>14996</v>
      </c>
      <c r="G218" s="379">
        <v>1</v>
      </c>
    </row>
    <row r="219" spans="1:8" x14ac:dyDescent="0.25">
      <c r="A219" s="379" t="str">
        <f>IF(Tabel14[[#This Row],[DRG 2022]]=Tabel14[[#This Row],[DRG 2021]],"Nej","Ja")</f>
        <v>Nej</v>
      </c>
      <c r="B219" s="386" t="s">
        <v>1298</v>
      </c>
      <c r="C219" s="379" t="s">
        <v>1298</v>
      </c>
      <c r="D219" s="379" t="s">
        <v>276</v>
      </c>
      <c r="E219" s="387">
        <v>6906</v>
      </c>
      <c r="F219" s="397">
        <v>9377</v>
      </c>
      <c r="G219" s="379">
        <v>1</v>
      </c>
    </row>
    <row r="220" spans="1:8" x14ac:dyDescent="0.25">
      <c r="A220" s="379" t="str">
        <f>IF(Tabel14[[#This Row],[DRG 2022]]=Tabel14[[#This Row],[DRG 2021]],"Nej","Ja")</f>
        <v>Nej</v>
      </c>
      <c r="B220" s="386" t="s">
        <v>1299</v>
      </c>
      <c r="C220" s="379" t="s">
        <v>1299</v>
      </c>
      <c r="D220" s="379" t="s">
        <v>277</v>
      </c>
      <c r="E220" s="387">
        <v>78646</v>
      </c>
      <c r="F220" s="397">
        <v>78709</v>
      </c>
      <c r="G220" s="379">
        <v>19</v>
      </c>
      <c r="H220" s="379" t="s">
        <v>2441</v>
      </c>
    </row>
    <row r="221" spans="1:8" x14ac:dyDescent="0.25">
      <c r="A221" s="379" t="str">
        <f>IF(Tabel14[[#This Row],[DRG 2022]]=Tabel14[[#This Row],[DRG 2021]],"Nej","Ja")</f>
        <v>Nej</v>
      </c>
      <c r="B221" s="386" t="s">
        <v>1300</v>
      </c>
      <c r="C221" s="379" t="s">
        <v>1300</v>
      </c>
      <c r="D221" s="379" t="s">
        <v>278</v>
      </c>
      <c r="E221" s="387">
        <v>108403</v>
      </c>
      <c r="F221" s="397">
        <v>99469</v>
      </c>
      <c r="G221" s="379">
        <v>9</v>
      </c>
    </row>
    <row r="222" spans="1:8" x14ac:dyDescent="0.25">
      <c r="A222" s="379" t="str">
        <f>IF(Tabel14[[#This Row],[DRG 2022]]=Tabel14[[#This Row],[DRG 2021]],"Nej","Ja")</f>
        <v>Nej</v>
      </c>
      <c r="B222" s="386" t="s">
        <v>1301</v>
      </c>
      <c r="C222" s="379" t="s">
        <v>1301</v>
      </c>
      <c r="D222" s="379" t="s">
        <v>279</v>
      </c>
      <c r="E222" s="387">
        <v>58499</v>
      </c>
      <c r="F222" s="397">
        <v>51524</v>
      </c>
      <c r="G222" s="379">
        <v>4</v>
      </c>
    </row>
    <row r="223" spans="1:8" x14ac:dyDescent="0.25">
      <c r="A223" s="379" t="str">
        <f>IF(Tabel14[[#This Row],[DRG 2022]]=Tabel14[[#This Row],[DRG 2021]],"Nej","Ja")</f>
        <v>Nej</v>
      </c>
      <c r="B223" s="386" t="s">
        <v>1302</v>
      </c>
      <c r="C223" s="379" t="s">
        <v>1302</v>
      </c>
      <c r="D223" s="379" t="s">
        <v>280</v>
      </c>
      <c r="E223" s="387">
        <v>29591</v>
      </c>
      <c r="F223" s="397">
        <v>28000</v>
      </c>
      <c r="G223" s="379">
        <v>9</v>
      </c>
    </row>
    <row r="224" spans="1:8" x14ac:dyDescent="0.25">
      <c r="A224" s="379" t="str">
        <f>IF(Tabel14[[#This Row],[DRG 2022]]=Tabel14[[#This Row],[DRG 2021]],"Nej","Ja")</f>
        <v>Nej</v>
      </c>
      <c r="B224" s="386" t="s">
        <v>1303</v>
      </c>
      <c r="C224" s="379" t="s">
        <v>1303</v>
      </c>
      <c r="D224" s="379" t="s">
        <v>282</v>
      </c>
      <c r="E224" s="387">
        <v>111192</v>
      </c>
      <c r="F224" s="397">
        <v>91602</v>
      </c>
      <c r="G224" s="379">
        <v>14</v>
      </c>
    </row>
    <row r="225" spans="1:7" x14ac:dyDescent="0.25">
      <c r="A225" s="379" t="str">
        <f>IF(Tabel14[[#This Row],[DRG 2022]]=Tabel14[[#This Row],[DRG 2021]],"Nej","Ja")</f>
        <v>Nej</v>
      </c>
      <c r="B225" s="386" t="s">
        <v>1304</v>
      </c>
      <c r="C225" s="379" t="s">
        <v>1304</v>
      </c>
      <c r="D225" s="379" t="s">
        <v>283</v>
      </c>
      <c r="E225" s="387">
        <v>56838</v>
      </c>
      <c r="F225" s="397">
        <v>48574</v>
      </c>
      <c r="G225" s="379">
        <v>6</v>
      </c>
    </row>
    <row r="226" spans="1:7" x14ac:dyDescent="0.25">
      <c r="A226" s="379" t="str">
        <f>IF(Tabel14[[#This Row],[DRG 2022]]=Tabel14[[#This Row],[DRG 2021]],"Nej","Ja")</f>
        <v>Nej</v>
      </c>
      <c r="B226" s="386" t="s">
        <v>1305</v>
      </c>
      <c r="C226" s="379" t="s">
        <v>1305</v>
      </c>
      <c r="D226" s="379" t="s">
        <v>284</v>
      </c>
      <c r="E226" s="387">
        <v>25593</v>
      </c>
      <c r="F226" s="397">
        <v>22705</v>
      </c>
      <c r="G226" s="379">
        <v>6</v>
      </c>
    </row>
    <row r="227" spans="1:7" x14ac:dyDescent="0.25">
      <c r="A227" s="379" t="str">
        <f>IF(Tabel14[[#This Row],[DRG 2022]]=Tabel14[[#This Row],[DRG 2021]],"Nej","Ja")</f>
        <v>Nej</v>
      </c>
      <c r="B227" s="386" t="s">
        <v>1306</v>
      </c>
      <c r="C227" s="379" t="s">
        <v>1306</v>
      </c>
      <c r="D227" s="379" t="s">
        <v>286</v>
      </c>
      <c r="E227" s="387">
        <v>35818</v>
      </c>
      <c r="F227" s="397">
        <v>37460</v>
      </c>
      <c r="G227" s="379">
        <v>1</v>
      </c>
    </row>
    <row r="228" spans="1:7" x14ac:dyDescent="0.25">
      <c r="A228" s="379" t="str">
        <f>IF(Tabel14[[#This Row],[DRG 2022]]=Tabel14[[#This Row],[DRG 2021]],"Nej","Ja")</f>
        <v>Nej</v>
      </c>
      <c r="B228" s="386" t="s">
        <v>1307</v>
      </c>
      <c r="C228" s="379" t="s">
        <v>1307</v>
      </c>
      <c r="D228" s="379" t="s">
        <v>2350</v>
      </c>
      <c r="E228" s="387">
        <v>14644</v>
      </c>
      <c r="F228" s="397">
        <v>12388</v>
      </c>
      <c r="G228" s="379">
        <v>1</v>
      </c>
    </row>
    <row r="229" spans="1:7" x14ac:dyDescent="0.25">
      <c r="A229" s="379" t="str">
        <f>IF(Tabel14[[#This Row],[DRG 2022]]=Tabel14[[#This Row],[DRG 2021]],"Nej","Ja")</f>
        <v>Nej</v>
      </c>
      <c r="B229" s="386" t="s">
        <v>1308</v>
      </c>
      <c r="C229" s="379" t="s">
        <v>1308</v>
      </c>
      <c r="D229" s="379" t="s">
        <v>288</v>
      </c>
      <c r="E229" s="387">
        <v>79950</v>
      </c>
      <c r="F229" s="397">
        <v>72846</v>
      </c>
      <c r="G229" s="379">
        <v>19</v>
      </c>
    </row>
    <row r="230" spans="1:7" x14ac:dyDescent="0.25">
      <c r="A230" s="379" t="str">
        <f>IF(Tabel14[[#This Row],[DRG 2022]]=Tabel14[[#This Row],[DRG 2021]],"Nej","Ja")</f>
        <v>Nej</v>
      </c>
      <c r="B230" s="386" t="s">
        <v>1309</v>
      </c>
      <c r="C230" s="379" t="s">
        <v>1309</v>
      </c>
      <c r="D230" s="379" t="s">
        <v>289</v>
      </c>
      <c r="E230" s="387">
        <v>46197</v>
      </c>
      <c r="F230" s="397">
        <v>50481</v>
      </c>
      <c r="G230" s="379">
        <v>4</v>
      </c>
    </row>
    <row r="231" spans="1:7" x14ac:dyDescent="0.25">
      <c r="A231" s="379" t="str">
        <f>IF(Tabel14[[#This Row],[DRG 2022]]=Tabel14[[#This Row],[DRG 2021]],"Nej","Ja")</f>
        <v>Nej</v>
      </c>
      <c r="B231" s="386" t="s">
        <v>1310</v>
      </c>
      <c r="C231" s="379" t="s">
        <v>1310</v>
      </c>
      <c r="D231" s="379" t="s">
        <v>290</v>
      </c>
      <c r="E231" s="387">
        <v>31725</v>
      </c>
      <c r="F231" s="397">
        <v>30433</v>
      </c>
      <c r="G231" s="379">
        <v>4</v>
      </c>
    </row>
    <row r="232" spans="1:7" x14ac:dyDescent="0.25">
      <c r="A232" s="379" t="str">
        <f>IF(Tabel14[[#This Row],[DRG 2022]]=Tabel14[[#This Row],[DRG 2021]],"Nej","Ja")</f>
        <v>Nej</v>
      </c>
      <c r="B232" s="386" t="s">
        <v>1311</v>
      </c>
      <c r="C232" s="379" t="s">
        <v>1311</v>
      </c>
      <c r="D232" s="379" t="s">
        <v>292</v>
      </c>
      <c r="E232" s="387">
        <v>32021</v>
      </c>
      <c r="F232" s="397">
        <v>38860</v>
      </c>
      <c r="G232" s="379">
        <v>1</v>
      </c>
    </row>
    <row r="233" spans="1:7" x14ac:dyDescent="0.25">
      <c r="A233" s="379" t="str">
        <f>IF(Tabel14[[#This Row],[DRG 2022]]=Tabel14[[#This Row],[DRG 2021]],"Nej","Ja")</f>
        <v>Nej</v>
      </c>
      <c r="B233" s="386" t="s">
        <v>1312</v>
      </c>
      <c r="C233" s="379" t="s">
        <v>1312</v>
      </c>
      <c r="D233" s="379" t="s">
        <v>293</v>
      </c>
      <c r="E233" s="387">
        <v>15191</v>
      </c>
      <c r="F233" s="397">
        <v>15464</v>
      </c>
      <c r="G233" s="379">
        <v>1</v>
      </c>
    </row>
    <row r="234" spans="1:7" x14ac:dyDescent="0.25">
      <c r="A234" s="379" t="str">
        <f>IF(Tabel14[[#This Row],[DRG 2022]]=Tabel14[[#This Row],[DRG 2021]],"Nej","Ja")</f>
        <v>Nej</v>
      </c>
      <c r="B234" s="386" t="s">
        <v>1313</v>
      </c>
      <c r="C234" s="379" t="s">
        <v>1313</v>
      </c>
      <c r="D234" s="379" t="s">
        <v>295</v>
      </c>
      <c r="E234" s="387">
        <v>95123</v>
      </c>
      <c r="F234" s="397">
        <v>91940</v>
      </c>
      <c r="G234" s="379">
        <v>2</v>
      </c>
    </row>
    <row r="235" spans="1:7" x14ac:dyDescent="0.25">
      <c r="A235" s="379" t="str">
        <f>IF(Tabel14[[#This Row],[DRG 2022]]=Tabel14[[#This Row],[DRG 2021]],"Nej","Ja")</f>
        <v>Nej</v>
      </c>
      <c r="B235" s="386" t="s">
        <v>1314</v>
      </c>
      <c r="C235" s="379" t="s">
        <v>1314</v>
      </c>
      <c r="D235" s="379" t="s">
        <v>296</v>
      </c>
      <c r="E235" s="387">
        <v>56208</v>
      </c>
      <c r="F235" s="397">
        <v>54327</v>
      </c>
      <c r="G235" s="379">
        <v>2</v>
      </c>
    </row>
    <row r="236" spans="1:7" x14ac:dyDescent="0.25">
      <c r="A236" s="379" t="str">
        <f>IF(Tabel14[[#This Row],[DRG 2022]]=Tabel14[[#This Row],[DRG 2021]],"Nej","Ja")</f>
        <v>Nej</v>
      </c>
      <c r="B236" s="386" t="s">
        <v>1315</v>
      </c>
      <c r="C236" s="379" t="s">
        <v>1315</v>
      </c>
      <c r="D236" s="379" t="s">
        <v>297</v>
      </c>
      <c r="E236" s="387">
        <v>39112</v>
      </c>
      <c r="F236" s="397">
        <v>37803</v>
      </c>
      <c r="G236" s="379">
        <v>4</v>
      </c>
    </row>
    <row r="237" spans="1:7" x14ac:dyDescent="0.25">
      <c r="A237" s="379" t="str">
        <f>IF(Tabel14[[#This Row],[DRG 2022]]=Tabel14[[#This Row],[DRG 2021]],"Nej","Ja")</f>
        <v>Nej</v>
      </c>
      <c r="B237" s="386" t="s">
        <v>1316</v>
      </c>
      <c r="C237" s="379" t="s">
        <v>1316</v>
      </c>
      <c r="D237" s="379" t="s">
        <v>299</v>
      </c>
      <c r="E237" s="387">
        <v>73057</v>
      </c>
      <c r="F237" s="397">
        <v>96124</v>
      </c>
      <c r="G237" s="379">
        <v>1</v>
      </c>
    </row>
    <row r="238" spans="1:7" x14ac:dyDescent="0.25">
      <c r="A238" s="379" t="str">
        <f>IF(Tabel14[[#This Row],[DRG 2022]]=Tabel14[[#This Row],[DRG 2021]],"Nej","Ja")</f>
        <v>Nej</v>
      </c>
      <c r="B238" s="386" t="s">
        <v>1317</v>
      </c>
      <c r="C238" s="379" t="s">
        <v>1317</v>
      </c>
      <c r="D238" s="379" t="s">
        <v>300</v>
      </c>
      <c r="E238" s="387">
        <v>39203</v>
      </c>
      <c r="F238" s="397">
        <v>46927</v>
      </c>
      <c r="G238" s="379">
        <v>4</v>
      </c>
    </row>
    <row r="239" spans="1:7" x14ac:dyDescent="0.25">
      <c r="A239" s="379" t="str">
        <f>IF(Tabel14[[#This Row],[DRG 2022]]=Tabel14[[#This Row],[DRG 2021]],"Nej","Ja")</f>
        <v>Nej</v>
      </c>
      <c r="B239" s="386" t="s">
        <v>1318</v>
      </c>
      <c r="C239" s="379" t="s">
        <v>1318</v>
      </c>
      <c r="D239" s="379" t="s">
        <v>301</v>
      </c>
      <c r="E239" s="387">
        <v>33218</v>
      </c>
      <c r="F239" s="397">
        <v>33798</v>
      </c>
      <c r="G239" s="379">
        <v>4</v>
      </c>
    </row>
    <row r="240" spans="1:7" x14ac:dyDescent="0.25">
      <c r="A240" s="379" t="str">
        <f>IF(Tabel14[[#This Row],[DRG 2022]]=Tabel14[[#This Row],[DRG 2021]],"Nej","Ja")</f>
        <v>Nej</v>
      </c>
      <c r="B240" s="386" t="s">
        <v>1319</v>
      </c>
      <c r="C240" s="379" t="s">
        <v>1319</v>
      </c>
      <c r="D240" s="379" t="s">
        <v>302</v>
      </c>
      <c r="E240" s="387">
        <v>19482</v>
      </c>
      <c r="F240" s="397">
        <v>18627</v>
      </c>
      <c r="G240" s="379">
        <v>1</v>
      </c>
    </row>
    <row r="241" spans="1:8" x14ac:dyDescent="0.25">
      <c r="A241" s="379" t="str">
        <f>IF(Tabel14[[#This Row],[DRG 2022]]=Tabel14[[#This Row],[DRG 2021]],"Nej","Ja")</f>
        <v>Nej</v>
      </c>
      <c r="B241" s="386" t="s">
        <v>1320</v>
      </c>
      <c r="C241" s="379" t="s">
        <v>1320</v>
      </c>
      <c r="D241" s="379" t="s">
        <v>304</v>
      </c>
      <c r="E241" s="387">
        <v>79365</v>
      </c>
      <c r="F241" s="397">
        <v>81370</v>
      </c>
      <c r="G241" s="379">
        <v>16</v>
      </c>
    </row>
    <row r="242" spans="1:8" x14ac:dyDescent="0.25">
      <c r="A242" s="379" t="str">
        <f>IF(Tabel14[[#This Row],[DRG 2022]]=Tabel14[[#This Row],[DRG 2021]],"Nej","Ja")</f>
        <v>Nej</v>
      </c>
      <c r="B242" s="386" t="s">
        <v>1321</v>
      </c>
      <c r="C242" s="379" t="s">
        <v>1321</v>
      </c>
      <c r="D242" s="379" t="s">
        <v>305</v>
      </c>
      <c r="E242" s="387">
        <v>41334</v>
      </c>
      <c r="F242" s="397">
        <v>34010</v>
      </c>
      <c r="G242" s="379">
        <v>4</v>
      </c>
    </row>
    <row r="243" spans="1:8" x14ac:dyDescent="0.25">
      <c r="A243" s="379" t="str">
        <f>IF(Tabel14[[#This Row],[DRG 2022]]=Tabel14[[#This Row],[DRG 2021]],"Nej","Ja")</f>
        <v>Nej</v>
      </c>
      <c r="B243" s="386" t="s">
        <v>1322</v>
      </c>
      <c r="C243" s="379" t="s">
        <v>1322</v>
      </c>
      <c r="D243" s="379" t="s">
        <v>306</v>
      </c>
      <c r="E243" s="387">
        <v>21772</v>
      </c>
      <c r="F243" s="397">
        <v>15714</v>
      </c>
      <c r="G243" s="379">
        <v>1</v>
      </c>
    </row>
    <row r="244" spans="1:8" x14ac:dyDescent="0.25">
      <c r="A244" s="379" t="str">
        <f>IF(Tabel14[[#This Row],[DRG 2022]]=Tabel14[[#This Row],[DRG 2021]],"Nej","Ja")</f>
        <v>Nej</v>
      </c>
      <c r="B244" s="386" t="s">
        <v>1323</v>
      </c>
      <c r="C244" s="379" t="s">
        <v>1323</v>
      </c>
      <c r="D244" s="379" t="s">
        <v>722</v>
      </c>
      <c r="E244" s="387">
        <v>7181</v>
      </c>
      <c r="F244" s="397">
        <v>7689</v>
      </c>
      <c r="G244" s="379">
        <v>1</v>
      </c>
      <c r="H244" s="379" t="s">
        <v>2442</v>
      </c>
    </row>
    <row r="245" spans="1:8" x14ac:dyDescent="0.25">
      <c r="A245" s="379" t="str">
        <f>IF(Tabel14[[#This Row],[DRG 2022]]=Tabel14[[#This Row],[DRG 2021]],"Nej","Ja")</f>
        <v>Ja</v>
      </c>
      <c r="B245" s="386" t="s">
        <v>1324</v>
      </c>
      <c r="C245" s="379" t="s">
        <v>1325</v>
      </c>
      <c r="D245" s="379" t="s">
        <v>2445</v>
      </c>
      <c r="E245" s="387">
        <v>5272</v>
      </c>
      <c r="F245" s="397">
        <v>4995</v>
      </c>
      <c r="G245" s="379">
        <v>1</v>
      </c>
      <c r="H245" s="379" t="s">
        <v>2442</v>
      </c>
    </row>
    <row r="246" spans="1:8" x14ac:dyDescent="0.25">
      <c r="A246" s="379" t="str">
        <f>IF(Tabel14[[#This Row],[DRG 2022]]=Tabel14[[#This Row],[DRG 2021]],"Nej","Ja")</f>
        <v>Ja</v>
      </c>
      <c r="B246" s="386" t="s">
        <v>1325</v>
      </c>
      <c r="C246" s="379" t="s">
        <v>1326</v>
      </c>
      <c r="D246" s="379" t="s">
        <v>723</v>
      </c>
      <c r="E246" s="387">
        <v>3591</v>
      </c>
      <c r="F246" s="397">
        <v>2820</v>
      </c>
      <c r="G246" s="379">
        <v>1</v>
      </c>
      <c r="H246" s="379" t="s">
        <v>2442</v>
      </c>
    </row>
    <row r="247" spans="1:8" x14ac:dyDescent="0.25">
      <c r="A247" s="379" t="str">
        <f>IF(Tabel14[[#This Row],[DRG 2022]]=Tabel14[[#This Row],[DRG 2021]],"Nej","Ja")</f>
        <v>Ja</v>
      </c>
      <c r="B247" s="386" t="s">
        <v>1326</v>
      </c>
      <c r="C247" s="379" t="s">
        <v>1327</v>
      </c>
      <c r="D247" s="379" t="s">
        <v>724</v>
      </c>
      <c r="E247" s="387">
        <v>1910</v>
      </c>
      <c r="F247" s="397">
        <v>1823</v>
      </c>
      <c r="G247" s="379">
        <v>1</v>
      </c>
      <c r="H247" s="379" t="s">
        <v>2442</v>
      </c>
    </row>
    <row r="248" spans="1:8" x14ac:dyDescent="0.25">
      <c r="A248" s="379" t="str">
        <f>IF(Tabel14[[#This Row],[DRG 2022]]=Tabel14[[#This Row],[DRG 2021]],"Nej","Ja")</f>
        <v>Nej</v>
      </c>
      <c r="B248" s="386" t="s">
        <v>1328</v>
      </c>
      <c r="C248" s="379" t="s">
        <v>1328</v>
      </c>
      <c r="D248" s="379" t="s">
        <v>886</v>
      </c>
      <c r="E248" s="387">
        <v>4532</v>
      </c>
      <c r="F248" s="397">
        <v>3912</v>
      </c>
      <c r="G248" s="379">
        <v>1</v>
      </c>
      <c r="H248" s="379" t="s">
        <v>2442</v>
      </c>
    </row>
    <row r="249" spans="1:8" x14ac:dyDescent="0.25">
      <c r="A249" s="379" t="str">
        <f>IF(Tabel14[[#This Row],[DRG 2022]]=Tabel14[[#This Row],[DRG 2021]],"Nej","Ja")</f>
        <v>Nej</v>
      </c>
      <c r="B249" s="386" t="s">
        <v>1329</v>
      </c>
      <c r="C249" s="379" t="s">
        <v>1329</v>
      </c>
      <c r="D249" s="379" t="s">
        <v>887</v>
      </c>
      <c r="E249" s="387">
        <v>5913</v>
      </c>
      <c r="F249" s="397">
        <v>4352</v>
      </c>
      <c r="G249" s="379">
        <v>1</v>
      </c>
      <c r="H249" s="379" t="s">
        <v>2442</v>
      </c>
    </row>
    <row r="250" spans="1:8" x14ac:dyDescent="0.25">
      <c r="A250" s="379" t="str">
        <f>IF(Tabel14[[#This Row],[DRG 2022]]=Tabel14[[#This Row],[DRG 2021]],"Nej","Ja")</f>
        <v>Nej</v>
      </c>
      <c r="B250" s="386" t="s">
        <v>1330</v>
      </c>
      <c r="C250" s="379" t="s">
        <v>1330</v>
      </c>
      <c r="D250" s="379" t="s">
        <v>888</v>
      </c>
      <c r="E250" s="387">
        <v>10475</v>
      </c>
      <c r="F250" s="397">
        <v>7795</v>
      </c>
      <c r="G250" s="379">
        <v>1</v>
      </c>
      <c r="H250" s="379" t="s">
        <v>2442</v>
      </c>
    </row>
    <row r="251" spans="1:8" x14ac:dyDescent="0.25">
      <c r="A251" s="379" t="str">
        <f>IF(Tabel14[[#This Row],[DRG 2022]]=Tabel14[[#This Row],[DRG 2021]],"Nej","Ja")</f>
        <v>Nej</v>
      </c>
      <c r="B251" s="386" t="s">
        <v>1331</v>
      </c>
      <c r="C251" s="379" t="s">
        <v>1331</v>
      </c>
      <c r="D251" s="379" t="s">
        <v>956</v>
      </c>
      <c r="E251" s="387">
        <v>1085</v>
      </c>
      <c r="F251" s="397">
        <v>1133</v>
      </c>
      <c r="G251" s="379">
        <v>1</v>
      </c>
      <c r="H251" s="379" t="s">
        <v>2442</v>
      </c>
    </row>
    <row r="252" spans="1:8" x14ac:dyDescent="0.25">
      <c r="A252" s="379" t="str">
        <f>IF(Tabel14[[#This Row],[DRG 2022]]=Tabel14[[#This Row],[DRG 2021]],"Nej","Ja")</f>
        <v>Nej</v>
      </c>
      <c r="B252" s="386" t="s">
        <v>1332</v>
      </c>
      <c r="C252" s="379" t="s">
        <v>1332</v>
      </c>
      <c r="D252" s="379" t="s">
        <v>822</v>
      </c>
      <c r="E252" s="387">
        <v>312</v>
      </c>
      <c r="F252" s="397">
        <v>237</v>
      </c>
      <c r="G252" s="379">
        <v>1</v>
      </c>
      <c r="H252" s="379" t="s">
        <v>2442</v>
      </c>
    </row>
    <row r="253" spans="1:8" x14ac:dyDescent="0.25">
      <c r="A253" s="379" t="str">
        <f>IF(Tabel14[[#This Row],[DRG 2022]]=Tabel14[[#This Row],[DRG 2021]],"Nej","Ja")</f>
        <v>Nej</v>
      </c>
      <c r="B253" s="386" t="s">
        <v>1333</v>
      </c>
      <c r="C253" s="379" t="s">
        <v>1333</v>
      </c>
      <c r="D253" s="379" t="s">
        <v>2351</v>
      </c>
      <c r="E253" s="387">
        <v>43165</v>
      </c>
      <c r="F253" s="397">
        <v>41596</v>
      </c>
      <c r="G253" s="379">
        <v>17</v>
      </c>
      <c r="H253" s="379" t="s">
        <v>2441</v>
      </c>
    </row>
    <row r="254" spans="1:8" x14ac:dyDescent="0.25">
      <c r="A254" s="379" t="str">
        <f>IF(Tabel14[[#This Row],[DRG 2022]]=Tabel14[[#This Row],[DRG 2021]],"Nej","Ja")</f>
        <v>Nej</v>
      </c>
      <c r="B254" s="386" t="s">
        <v>1334</v>
      </c>
      <c r="C254" s="379" t="s">
        <v>1334</v>
      </c>
      <c r="D254" s="379" t="s">
        <v>2352</v>
      </c>
      <c r="E254" s="387">
        <v>36696</v>
      </c>
      <c r="F254" s="397">
        <v>36988</v>
      </c>
      <c r="G254" s="379">
        <v>14</v>
      </c>
      <c r="H254" s="379" t="s">
        <v>2441</v>
      </c>
    </row>
    <row r="255" spans="1:8" x14ac:dyDescent="0.25">
      <c r="A255" s="379" t="str">
        <f>IF(Tabel14[[#This Row],[DRG 2022]]=Tabel14[[#This Row],[DRG 2021]],"Nej","Ja")</f>
        <v>Nej</v>
      </c>
      <c r="B255" s="386" t="s">
        <v>1335</v>
      </c>
      <c r="C255" s="379" t="s">
        <v>1335</v>
      </c>
      <c r="D255" s="379" t="s">
        <v>340</v>
      </c>
      <c r="E255" s="387">
        <v>52282</v>
      </c>
      <c r="F255" s="397">
        <v>43831</v>
      </c>
      <c r="G255" s="379">
        <v>15</v>
      </c>
      <c r="H255" s="379" t="s">
        <v>2441</v>
      </c>
    </row>
    <row r="256" spans="1:8" x14ac:dyDescent="0.25">
      <c r="A256" s="379" t="str">
        <f>IF(Tabel14[[#This Row],[DRG 2022]]=Tabel14[[#This Row],[DRG 2021]],"Nej","Ja")</f>
        <v>Nej</v>
      </c>
      <c r="B256" s="386" t="s">
        <v>1336</v>
      </c>
      <c r="C256" s="379" t="s">
        <v>1336</v>
      </c>
      <c r="D256" s="379" t="s">
        <v>341</v>
      </c>
      <c r="E256" s="387">
        <v>29675</v>
      </c>
      <c r="F256" s="397">
        <v>27284</v>
      </c>
      <c r="G256" s="379">
        <v>9</v>
      </c>
      <c r="H256" s="379" t="s">
        <v>2441</v>
      </c>
    </row>
    <row r="257" spans="1:8" x14ac:dyDescent="0.25">
      <c r="A257" s="379" t="str">
        <f>IF(Tabel14[[#This Row],[DRG 2022]]=Tabel14[[#This Row],[DRG 2021]],"Nej","Ja")</f>
        <v>Nej</v>
      </c>
      <c r="B257" s="386" t="s">
        <v>1337</v>
      </c>
      <c r="C257" s="379" t="s">
        <v>1337</v>
      </c>
      <c r="D257" s="379" t="s">
        <v>342</v>
      </c>
      <c r="E257" s="387">
        <v>33836</v>
      </c>
      <c r="F257" s="397">
        <v>28340</v>
      </c>
      <c r="G257" s="379">
        <v>11</v>
      </c>
      <c r="H257" s="379" t="s">
        <v>2441</v>
      </c>
    </row>
    <row r="258" spans="1:8" x14ac:dyDescent="0.25">
      <c r="A258" s="379" t="str">
        <f>IF(Tabel14[[#This Row],[DRG 2022]]=Tabel14[[#This Row],[DRG 2021]],"Nej","Ja")</f>
        <v>Nej</v>
      </c>
      <c r="B258" s="386" t="s">
        <v>1338</v>
      </c>
      <c r="C258" s="379" t="s">
        <v>1338</v>
      </c>
      <c r="D258" s="379" t="s">
        <v>343</v>
      </c>
      <c r="E258" s="387">
        <v>26958</v>
      </c>
      <c r="F258" s="397">
        <v>26074</v>
      </c>
      <c r="G258" s="379">
        <v>9</v>
      </c>
      <c r="H258" s="379" t="s">
        <v>2441</v>
      </c>
    </row>
    <row r="259" spans="1:8" x14ac:dyDescent="0.25">
      <c r="A259" s="379" t="str">
        <f>IF(Tabel14[[#This Row],[DRG 2022]]=Tabel14[[#This Row],[DRG 2021]],"Nej","Ja")</f>
        <v>Nej</v>
      </c>
      <c r="B259" s="386" t="s">
        <v>1339</v>
      </c>
      <c r="C259" s="379" t="s">
        <v>1339</v>
      </c>
      <c r="D259" s="379" t="s">
        <v>344</v>
      </c>
      <c r="E259" s="387">
        <v>24243</v>
      </c>
      <c r="F259" s="397">
        <v>21420</v>
      </c>
      <c r="G259" s="379">
        <v>6</v>
      </c>
      <c r="H259" s="379" t="s">
        <v>2441</v>
      </c>
    </row>
    <row r="260" spans="1:8" x14ac:dyDescent="0.25">
      <c r="A260" s="379" t="str">
        <f>IF(Tabel14[[#This Row],[DRG 2022]]=Tabel14[[#This Row],[DRG 2021]],"Nej","Ja")</f>
        <v>Nej</v>
      </c>
      <c r="B260" s="386" t="s">
        <v>1340</v>
      </c>
      <c r="C260" s="379" t="s">
        <v>1340</v>
      </c>
      <c r="D260" s="379" t="s">
        <v>345</v>
      </c>
      <c r="E260" s="387">
        <v>34653</v>
      </c>
      <c r="F260" s="397">
        <v>31883</v>
      </c>
      <c r="G260" s="379">
        <v>11</v>
      </c>
      <c r="H260" s="379" t="s">
        <v>2441</v>
      </c>
    </row>
    <row r="261" spans="1:8" x14ac:dyDescent="0.25">
      <c r="A261" s="379" t="str">
        <f>IF(Tabel14[[#This Row],[DRG 2022]]=Tabel14[[#This Row],[DRG 2021]],"Nej","Ja")</f>
        <v>Nej</v>
      </c>
      <c r="B261" s="386" t="s">
        <v>1341</v>
      </c>
      <c r="C261" s="379" t="s">
        <v>1341</v>
      </c>
      <c r="D261" s="379" t="s">
        <v>346</v>
      </c>
      <c r="E261" s="387">
        <v>7145</v>
      </c>
      <c r="F261" s="397">
        <v>5508</v>
      </c>
      <c r="G261" s="379">
        <v>1</v>
      </c>
    </row>
    <row r="262" spans="1:8" x14ac:dyDescent="0.25">
      <c r="A262" s="379" t="str">
        <f>IF(Tabel14[[#This Row],[DRG 2022]]=Tabel14[[#This Row],[DRG 2021]],"Nej","Ja")</f>
        <v>Nej</v>
      </c>
      <c r="B262" s="386" t="s">
        <v>1342</v>
      </c>
      <c r="C262" s="379" t="s">
        <v>1342</v>
      </c>
      <c r="D262" s="379" t="s">
        <v>2353</v>
      </c>
      <c r="E262" s="387">
        <v>26951</v>
      </c>
      <c r="F262" s="397">
        <v>22115</v>
      </c>
      <c r="G262" s="379">
        <v>9</v>
      </c>
      <c r="H262" s="379" t="s">
        <v>2441</v>
      </c>
    </row>
    <row r="263" spans="1:8" x14ac:dyDescent="0.25">
      <c r="A263" s="379" t="str">
        <f>IF(Tabel14[[#This Row],[DRG 2022]]=Tabel14[[#This Row],[DRG 2021]],"Nej","Ja")</f>
        <v>Nej</v>
      </c>
      <c r="B263" s="386" t="s">
        <v>1343</v>
      </c>
      <c r="C263" s="379" t="s">
        <v>1343</v>
      </c>
      <c r="D263" s="379" t="s">
        <v>2354</v>
      </c>
      <c r="E263" s="387">
        <v>6756</v>
      </c>
      <c r="F263" s="397">
        <v>5130</v>
      </c>
      <c r="G263" s="379">
        <v>1</v>
      </c>
    </row>
    <row r="264" spans="1:8" x14ac:dyDescent="0.25">
      <c r="A264" s="379" t="str">
        <f>IF(Tabel14[[#This Row],[DRG 2022]]=Tabel14[[#This Row],[DRG 2021]],"Nej","Ja")</f>
        <v>Nej</v>
      </c>
      <c r="B264" s="386" t="s">
        <v>1344</v>
      </c>
      <c r="C264" s="379" t="s">
        <v>1344</v>
      </c>
      <c r="D264" s="379" t="s">
        <v>347</v>
      </c>
      <c r="E264" s="387">
        <v>9389</v>
      </c>
      <c r="F264" s="397">
        <v>8314</v>
      </c>
      <c r="G264" s="379">
        <v>1</v>
      </c>
    </row>
    <row r="265" spans="1:8" x14ac:dyDescent="0.25">
      <c r="A265" s="379" t="str">
        <f>IF(Tabel14[[#This Row],[DRG 2022]]=Tabel14[[#This Row],[DRG 2021]],"Nej","Ja")</f>
        <v>Nej</v>
      </c>
      <c r="B265" s="386" t="s">
        <v>1345</v>
      </c>
      <c r="C265" s="379" t="s">
        <v>1345</v>
      </c>
      <c r="D265" s="379" t="s">
        <v>348</v>
      </c>
      <c r="E265" s="387">
        <v>4738</v>
      </c>
      <c r="F265" s="397">
        <v>4246</v>
      </c>
      <c r="G265" s="379">
        <v>1</v>
      </c>
    </row>
    <row r="266" spans="1:8" x14ac:dyDescent="0.25">
      <c r="A266" s="379" t="str">
        <f>IF(Tabel14[[#This Row],[DRG 2022]]=Tabel14[[#This Row],[DRG 2021]],"Nej","Ja")</f>
        <v>Nej</v>
      </c>
      <c r="B266" s="386" t="s">
        <v>1346</v>
      </c>
      <c r="C266" s="379" t="s">
        <v>1346</v>
      </c>
      <c r="D266" s="379" t="s">
        <v>349</v>
      </c>
      <c r="E266" s="387">
        <v>26019</v>
      </c>
      <c r="F266" s="397">
        <v>22789</v>
      </c>
      <c r="G266" s="379">
        <v>9</v>
      </c>
      <c r="H266" s="379" t="s">
        <v>2441</v>
      </c>
    </row>
    <row r="267" spans="1:8" x14ac:dyDescent="0.25">
      <c r="A267" s="379" t="str">
        <f>IF(Tabel14[[#This Row],[DRG 2022]]=Tabel14[[#This Row],[DRG 2021]],"Nej","Ja")</f>
        <v>Nej</v>
      </c>
      <c r="B267" s="386" t="s">
        <v>1347</v>
      </c>
      <c r="C267" s="379" t="s">
        <v>1347</v>
      </c>
      <c r="D267" s="379" t="s">
        <v>350</v>
      </c>
      <c r="E267" s="387">
        <v>4686</v>
      </c>
      <c r="F267" s="397">
        <v>3760</v>
      </c>
      <c r="G267" s="379">
        <v>1</v>
      </c>
    </row>
    <row r="268" spans="1:8" x14ac:dyDescent="0.25">
      <c r="A268" s="379" t="str">
        <f>IF(Tabel14[[#This Row],[DRG 2022]]=Tabel14[[#This Row],[DRG 2021]],"Nej","Ja")</f>
        <v>Nej</v>
      </c>
      <c r="B268" s="386" t="s">
        <v>1348</v>
      </c>
      <c r="C268" s="379" t="s">
        <v>1348</v>
      </c>
      <c r="D268" s="379" t="s">
        <v>351</v>
      </c>
      <c r="E268" s="387">
        <v>4356</v>
      </c>
      <c r="F268" s="397">
        <v>3810</v>
      </c>
      <c r="G268" s="379">
        <v>1</v>
      </c>
    </row>
    <row r="269" spans="1:8" x14ac:dyDescent="0.25">
      <c r="A269" s="379" t="str">
        <f>IF(Tabel14[[#This Row],[DRG 2022]]=Tabel14[[#This Row],[DRG 2021]],"Nej","Ja")</f>
        <v>Nej</v>
      </c>
      <c r="B269" s="386" t="s">
        <v>1349</v>
      </c>
      <c r="C269" s="379" t="s">
        <v>1349</v>
      </c>
      <c r="D269" s="379" t="s">
        <v>353</v>
      </c>
      <c r="E269" s="387">
        <v>3398</v>
      </c>
      <c r="F269" s="397">
        <v>2673</v>
      </c>
      <c r="G269" s="379">
        <v>1</v>
      </c>
    </row>
    <row r="270" spans="1:8" x14ac:dyDescent="0.25">
      <c r="A270" s="379" t="str">
        <f>IF(Tabel14[[#This Row],[DRG 2022]]=Tabel14[[#This Row],[DRG 2021]],"Nej","Ja")</f>
        <v>Nej</v>
      </c>
      <c r="B270" s="386" t="s">
        <v>1350</v>
      </c>
      <c r="C270" s="379" t="s">
        <v>1350</v>
      </c>
      <c r="D270" s="379" t="s">
        <v>1351</v>
      </c>
      <c r="E270" s="387">
        <v>2358</v>
      </c>
      <c r="F270" s="397">
        <v>2277</v>
      </c>
      <c r="G270" s="379">
        <v>1</v>
      </c>
      <c r="H270" s="379" t="s">
        <v>2442</v>
      </c>
    </row>
    <row r="271" spans="1:8" x14ac:dyDescent="0.25">
      <c r="A271" s="379" t="str">
        <f>IF(Tabel14[[#This Row],[DRG 2022]]=Tabel14[[#This Row],[DRG 2021]],"Nej","Ja")</f>
        <v>Nej</v>
      </c>
      <c r="B271" s="386" t="s">
        <v>1352</v>
      </c>
      <c r="C271" s="379" t="s">
        <v>1352</v>
      </c>
      <c r="D271" s="379" t="s">
        <v>1353</v>
      </c>
      <c r="E271" s="387">
        <v>3306</v>
      </c>
      <c r="F271" s="397">
        <v>3393</v>
      </c>
      <c r="G271" s="379">
        <v>1</v>
      </c>
      <c r="H271" s="379" t="s">
        <v>2442</v>
      </c>
    </row>
    <row r="272" spans="1:8" x14ac:dyDescent="0.25">
      <c r="A272" s="379" t="str">
        <f>IF(Tabel14[[#This Row],[DRG 2022]]=Tabel14[[#This Row],[DRG 2021]],"Nej","Ja")</f>
        <v>Nej</v>
      </c>
      <c r="B272" s="386" t="s">
        <v>1354</v>
      </c>
      <c r="C272" s="379" t="s">
        <v>1354</v>
      </c>
      <c r="D272" s="379" t="s">
        <v>315</v>
      </c>
      <c r="E272" s="387">
        <v>168255</v>
      </c>
      <c r="F272" s="397">
        <v>159527</v>
      </c>
      <c r="G272" s="379">
        <v>44</v>
      </c>
    </row>
    <row r="273" spans="1:7" x14ac:dyDescent="0.25">
      <c r="A273" s="379" t="str">
        <f>IF(Tabel14[[#This Row],[DRG 2022]]=Tabel14[[#This Row],[DRG 2021]],"Nej","Ja")</f>
        <v>Nej</v>
      </c>
      <c r="B273" s="386" t="s">
        <v>1355</v>
      </c>
      <c r="C273" s="379" t="s">
        <v>1355</v>
      </c>
      <c r="D273" s="379" t="s">
        <v>316</v>
      </c>
      <c r="E273" s="387">
        <v>265127</v>
      </c>
      <c r="F273" s="397">
        <v>221416</v>
      </c>
      <c r="G273" s="379">
        <v>36</v>
      </c>
    </row>
    <row r="274" spans="1:7" x14ac:dyDescent="0.25">
      <c r="A274" s="379" t="str">
        <f>IF(Tabel14[[#This Row],[DRG 2022]]=Tabel14[[#This Row],[DRG 2021]],"Nej","Ja")</f>
        <v>Nej</v>
      </c>
      <c r="B274" s="386" t="s">
        <v>1356</v>
      </c>
      <c r="C274" s="379" t="s">
        <v>1356</v>
      </c>
      <c r="D274" s="379" t="s">
        <v>317</v>
      </c>
      <c r="E274" s="387">
        <v>186053</v>
      </c>
      <c r="F274" s="397">
        <v>187420</v>
      </c>
      <c r="G274" s="379">
        <v>18</v>
      </c>
    </row>
    <row r="275" spans="1:7" x14ac:dyDescent="0.25">
      <c r="A275" s="379" t="str">
        <f>IF(Tabel14[[#This Row],[DRG 2022]]=Tabel14[[#This Row],[DRG 2021]],"Nej","Ja")</f>
        <v>Nej</v>
      </c>
      <c r="B275" s="386" t="s">
        <v>1357</v>
      </c>
      <c r="C275" s="379" t="s">
        <v>1357</v>
      </c>
      <c r="D275" s="379" t="s">
        <v>318</v>
      </c>
      <c r="E275" s="387">
        <v>186917</v>
      </c>
      <c r="F275" s="397">
        <v>156314</v>
      </c>
      <c r="G275" s="379">
        <v>20</v>
      </c>
    </row>
    <row r="276" spans="1:7" x14ac:dyDescent="0.25">
      <c r="A276" s="379" t="str">
        <f>IF(Tabel14[[#This Row],[DRG 2022]]=Tabel14[[#This Row],[DRG 2021]],"Nej","Ja")</f>
        <v>Nej</v>
      </c>
      <c r="B276" s="386" t="s">
        <v>1358</v>
      </c>
      <c r="C276" s="379" t="s">
        <v>1358</v>
      </c>
      <c r="D276" s="379" t="s">
        <v>2355</v>
      </c>
      <c r="E276" s="387">
        <v>188757</v>
      </c>
      <c r="F276" s="397">
        <v>210417</v>
      </c>
      <c r="G276" s="379">
        <v>12</v>
      </c>
    </row>
    <row r="277" spans="1:7" x14ac:dyDescent="0.25">
      <c r="A277" s="379" t="str">
        <f>IF(Tabel14[[#This Row],[DRG 2022]]=Tabel14[[#This Row],[DRG 2021]],"Nej","Ja")</f>
        <v>Nej</v>
      </c>
      <c r="B277" s="386" t="s">
        <v>1359</v>
      </c>
      <c r="C277" s="379" t="s">
        <v>1359</v>
      </c>
      <c r="D277" s="379" t="s">
        <v>2161</v>
      </c>
      <c r="E277" s="387">
        <v>75294</v>
      </c>
      <c r="F277" s="397">
        <v>81667</v>
      </c>
      <c r="G277" s="379">
        <v>1</v>
      </c>
    </row>
    <row r="278" spans="1:7" x14ac:dyDescent="0.25">
      <c r="A278" s="379" t="str">
        <f>IF(Tabel14[[#This Row],[DRG 2022]]=Tabel14[[#This Row],[DRG 2021]],"Nej","Ja")</f>
        <v>Nej</v>
      </c>
      <c r="B278" s="386" t="s">
        <v>1360</v>
      </c>
      <c r="C278" s="379" t="s">
        <v>1360</v>
      </c>
      <c r="D278" s="379" t="s">
        <v>319</v>
      </c>
      <c r="E278" s="387">
        <v>14624</v>
      </c>
      <c r="F278" s="397">
        <v>14233</v>
      </c>
      <c r="G278" s="379">
        <v>1</v>
      </c>
    </row>
    <row r="279" spans="1:7" x14ac:dyDescent="0.25">
      <c r="A279" s="379" t="str">
        <f>IF(Tabel14[[#This Row],[DRG 2022]]=Tabel14[[#This Row],[DRG 2021]],"Nej","Ja")</f>
        <v>Nej</v>
      </c>
      <c r="B279" s="386" t="s">
        <v>1361</v>
      </c>
      <c r="C279" s="379" t="s">
        <v>1361</v>
      </c>
      <c r="D279" s="379" t="s">
        <v>320</v>
      </c>
      <c r="E279" s="387">
        <v>121179</v>
      </c>
      <c r="F279" s="397">
        <v>109941</v>
      </c>
      <c r="G279" s="379">
        <v>12</v>
      </c>
    </row>
    <row r="280" spans="1:7" x14ac:dyDescent="0.25">
      <c r="A280" s="379" t="str">
        <f>IF(Tabel14[[#This Row],[DRG 2022]]=Tabel14[[#This Row],[DRG 2021]],"Nej","Ja")</f>
        <v>Nej</v>
      </c>
      <c r="B280" s="386" t="s">
        <v>1362</v>
      </c>
      <c r="C280" s="379" t="s">
        <v>1362</v>
      </c>
      <c r="D280" s="379" t="s">
        <v>321</v>
      </c>
      <c r="E280" s="387">
        <v>126753</v>
      </c>
      <c r="F280" s="397">
        <v>108582</v>
      </c>
      <c r="G280" s="379">
        <v>22</v>
      </c>
    </row>
    <row r="281" spans="1:7" x14ac:dyDescent="0.25">
      <c r="A281" s="379" t="str">
        <f>IF(Tabel14[[#This Row],[DRG 2022]]=Tabel14[[#This Row],[DRG 2021]],"Nej","Ja")</f>
        <v>Nej</v>
      </c>
      <c r="B281" s="386" t="s">
        <v>1363</v>
      </c>
      <c r="C281" s="379" t="s">
        <v>1363</v>
      </c>
      <c r="D281" s="379" t="s">
        <v>322</v>
      </c>
      <c r="E281" s="387">
        <v>111484</v>
      </c>
      <c r="F281" s="397">
        <v>94133</v>
      </c>
      <c r="G281" s="379">
        <v>18</v>
      </c>
    </row>
    <row r="282" spans="1:7" x14ac:dyDescent="0.25">
      <c r="A282" s="379" t="str">
        <f>IF(Tabel14[[#This Row],[DRG 2022]]=Tabel14[[#This Row],[DRG 2021]],"Nej","Ja")</f>
        <v>Nej</v>
      </c>
      <c r="B282" s="386" t="s">
        <v>1364</v>
      </c>
      <c r="C282" s="379" t="s">
        <v>1364</v>
      </c>
      <c r="D282" s="379" t="s">
        <v>323</v>
      </c>
      <c r="E282" s="387">
        <v>135465</v>
      </c>
      <c r="F282" s="397">
        <v>120719</v>
      </c>
      <c r="G282" s="379">
        <v>17</v>
      </c>
    </row>
    <row r="283" spans="1:7" x14ac:dyDescent="0.25">
      <c r="A283" s="379" t="str">
        <f>IF(Tabel14[[#This Row],[DRG 2022]]=Tabel14[[#This Row],[DRG 2021]],"Nej","Ja")</f>
        <v>Nej</v>
      </c>
      <c r="B283" s="386" t="s">
        <v>1365</v>
      </c>
      <c r="C283" s="379" t="s">
        <v>1365</v>
      </c>
      <c r="D283" s="379" t="s">
        <v>324</v>
      </c>
      <c r="E283" s="387">
        <v>99137</v>
      </c>
      <c r="F283" s="397">
        <v>84348</v>
      </c>
      <c r="G283" s="379">
        <v>11</v>
      </c>
    </row>
    <row r="284" spans="1:7" x14ac:dyDescent="0.25">
      <c r="A284" s="379" t="str">
        <f>IF(Tabel14[[#This Row],[DRG 2022]]=Tabel14[[#This Row],[DRG 2021]],"Nej","Ja")</f>
        <v>Nej</v>
      </c>
      <c r="B284" s="386" t="s">
        <v>1366</v>
      </c>
      <c r="C284" s="379" t="s">
        <v>1366</v>
      </c>
      <c r="D284" s="379" t="s">
        <v>325</v>
      </c>
      <c r="E284" s="387">
        <v>85435</v>
      </c>
      <c r="F284" s="397">
        <v>73494</v>
      </c>
      <c r="G284" s="379">
        <v>18</v>
      </c>
    </row>
    <row r="285" spans="1:7" x14ac:dyDescent="0.25">
      <c r="A285" s="379" t="str">
        <f>IF(Tabel14[[#This Row],[DRG 2022]]=Tabel14[[#This Row],[DRG 2021]],"Nej","Ja")</f>
        <v>Nej</v>
      </c>
      <c r="B285" s="386" t="s">
        <v>1367</v>
      </c>
      <c r="C285" s="379" t="s">
        <v>1367</v>
      </c>
      <c r="D285" s="379" t="s">
        <v>936</v>
      </c>
      <c r="E285" s="387">
        <v>51864</v>
      </c>
      <c r="F285" s="397">
        <v>71444</v>
      </c>
      <c r="G285" s="379">
        <v>11</v>
      </c>
    </row>
    <row r="286" spans="1:7" x14ac:dyDescent="0.25">
      <c r="A286" s="379" t="str">
        <f>IF(Tabel14[[#This Row],[DRG 2022]]=Tabel14[[#This Row],[DRG 2021]],"Nej","Ja")</f>
        <v>Nej</v>
      </c>
      <c r="B286" s="386" t="s">
        <v>1368</v>
      </c>
      <c r="C286" s="379" t="s">
        <v>1368</v>
      </c>
      <c r="D286" s="379" t="s">
        <v>326</v>
      </c>
      <c r="E286" s="387">
        <v>34141</v>
      </c>
      <c r="F286" s="397">
        <v>32356</v>
      </c>
      <c r="G286" s="379">
        <v>6</v>
      </c>
    </row>
    <row r="287" spans="1:7" x14ac:dyDescent="0.25">
      <c r="A287" s="379" t="str">
        <f>IF(Tabel14[[#This Row],[DRG 2022]]=Tabel14[[#This Row],[DRG 2021]],"Nej","Ja")</f>
        <v>Nej</v>
      </c>
      <c r="B287" s="386" t="s">
        <v>1369</v>
      </c>
      <c r="C287" s="379" t="s">
        <v>1369</v>
      </c>
      <c r="D287" s="379" t="s">
        <v>327</v>
      </c>
      <c r="E287" s="387">
        <v>30357</v>
      </c>
      <c r="F287" s="397">
        <v>26366</v>
      </c>
      <c r="G287" s="379">
        <v>4</v>
      </c>
    </row>
    <row r="288" spans="1:7" x14ac:dyDescent="0.25">
      <c r="A288" s="379" t="str">
        <f>IF(Tabel14[[#This Row],[DRG 2022]]=Tabel14[[#This Row],[DRG 2021]],"Nej","Ja")</f>
        <v>Nej</v>
      </c>
      <c r="B288" s="386" t="s">
        <v>1370</v>
      </c>
      <c r="C288" s="379" t="s">
        <v>1370</v>
      </c>
      <c r="D288" s="379" t="s">
        <v>328</v>
      </c>
      <c r="E288" s="387">
        <v>47177</v>
      </c>
      <c r="F288" s="397">
        <v>37713</v>
      </c>
      <c r="G288" s="379">
        <v>10</v>
      </c>
    </row>
    <row r="289" spans="1:8" x14ac:dyDescent="0.25">
      <c r="A289" s="379" t="str">
        <f>IF(Tabel14[[#This Row],[DRG 2022]]=Tabel14[[#This Row],[DRG 2021]],"Nej","Ja")</f>
        <v>Nej</v>
      </c>
      <c r="B289" s="386" t="s">
        <v>1371</v>
      </c>
      <c r="C289" s="379" t="s">
        <v>1371</v>
      </c>
      <c r="D289" s="379" t="s">
        <v>329</v>
      </c>
      <c r="E289" s="387">
        <v>30664</v>
      </c>
      <c r="F289" s="397">
        <v>26498</v>
      </c>
      <c r="G289" s="379">
        <v>4</v>
      </c>
    </row>
    <row r="290" spans="1:8" x14ac:dyDescent="0.25">
      <c r="A290" s="379" t="str">
        <f>IF(Tabel14[[#This Row],[DRG 2022]]=Tabel14[[#This Row],[DRG 2021]],"Nej","Ja")</f>
        <v>Nej</v>
      </c>
      <c r="B290" s="386" t="s">
        <v>1372</v>
      </c>
      <c r="C290" s="379" t="s">
        <v>1372</v>
      </c>
      <c r="D290" s="379" t="s">
        <v>330</v>
      </c>
      <c r="E290" s="387">
        <v>9039</v>
      </c>
      <c r="F290" s="397">
        <v>9697</v>
      </c>
      <c r="G290" s="379">
        <v>1</v>
      </c>
    </row>
    <row r="291" spans="1:8" x14ac:dyDescent="0.25">
      <c r="A291" s="379" t="str">
        <f>IF(Tabel14[[#This Row],[DRG 2022]]=Tabel14[[#This Row],[DRG 2021]],"Nej","Ja")</f>
        <v>Nej</v>
      </c>
      <c r="B291" s="386" t="s">
        <v>1373</v>
      </c>
      <c r="C291" s="379" t="s">
        <v>1373</v>
      </c>
      <c r="D291" s="379" t="s">
        <v>331</v>
      </c>
      <c r="E291" s="387">
        <v>14463</v>
      </c>
      <c r="F291" s="397">
        <v>11097</v>
      </c>
      <c r="G291" s="379">
        <v>1</v>
      </c>
    </row>
    <row r="292" spans="1:8" x14ac:dyDescent="0.25">
      <c r="A292" s="379" t="str">
        <f>IF(Tabel14[[#This Row],[DRG 2022]]=Tabel14[[#This Row],[DRG 2021]],"Nej","Ja")</f>
        <v>Nej</v>
      </c>
      <c r="B292" s="386" t="s">
        <v>1374</v>
      </c>
      <c r="C292" s="379" t="s">
        <v>1374</v>
      </c>
      <c r="D292" s="379" t="s">
        <v>2356</v>
      </c>
      <c r="E292" s="387">
        <v>47183</v>
      </c>
      <c r="F292" s="397">
        <v>37919</v>
      </c>
      <c r="G292" s="379">
        <v>6</v>
      </c>
    </row>
    <row r="293" spans="1:8" x14ac:dyDescent="0.25">
      <c r="A293" s="379" t="str">
        <f>IF(Tabel14[[#This Row],[DRG 2022]]=Tabel14[[#This Row],[DRG 2021]],"Nej","Ja")</f>
        <v>Nej</v>
      </c>
      <c r="B293" s="386" t="s">
        <v>1375</v>
      </c>
      <c r="C293" s="379" t="s">
        <v>1375</v>
      </c>
      <c r="D293" s="379" t="s">
        <v>2357</v>
      </c>
      <c r="E293" s="387">
        <v>19016</v>
      </c>
      <c r="F293" s="397">
        <v>14249</v>
      </c>
      <c r="G293" s="379">
        <v>1</v>
      </c>
    </row>
    <row r="294" spans="1:8" x14ac:dyDescent="0.25">
      <c r="A294" s="379" t="str">
        <f>IF(Tabel14[[#This Row],[DRG 2022]]=Tabel14[[#This Row],[DRG 2021]],"Nej","Ja")</f>
        <v>Nej</v>
      </c>
      <c r="B294" s="386" t="s">
        <v>1376</v>
      </c>
      <c r="C294" s="379" t="s">
        <v>1376</v>
      </c>
      <c r="D294" s="379" t="s">
        <v>2358</v>
      </c>
      <c r="E294" s="387">
        <v>41242</v>
      </c>
      <c r="F294" s="397">
        <v>32299</v>
      </c>
      <c r="G294" s="379">
        <v>4</v>
      </c>
    </row>
    <row r="295" spans="1:8" x14ac:dyDescent="0.25">
      <c r="A295" s="379" t="str">
        <f>IF(Tabel14[[#This Row],[DRG 2022]]=Tabel14[[#This Row],[DRG 2021]],"Nej","Ja")</f>
        <v>Nej</v>
      </c>
      <c r="B295" s="386" t="s">
        <v>1377</v>
      </c>
      <c r="C295" s="379" t="s">
        <v>1377</v>
      </c>
      <c r="D295" s="379" t="s">
        <v>2359</v>
      </c>
      <c r="E295" s="387">
        <v>10344</v>
      </c>
      <c r="F295" s="397">
        <v>9108</v>
      </c>
      <c r="G295" s="379">
        <v>1</v>
      </c>
    </row>
    <row r="296" spans="1:8" x14ac:dyDescent="0.25">
      <c r="A296" s="379" t="str">
        <f>IF(Tabel14[[#This Row],[DRG 2022]]=Tabel14[[#This Row],[DRG 2021]],"Nej","Ja")</f>
        <v>Nej</v>
      </c>
      <c r="B296" s="386" t="s">
        <v>1378</v>
      </c>
      <c r="C296" s="379" t="s">
        <v>1378</v>
      </c>
      <c r="D296" s="379" t="s">
        <v>332</v>
      </c>
      <c r="E296" s="387">
        <v>33669</v>
      </c>
      <c r="F296" s="397">
        <v>35125</v>
      </c>
      <c r="G296" s="379">
        <v>4</v>
      </c>
    </row>
    <row r="297" spans="1:8" x14ac:dyDescent="0.25">
      <c r="A297" s="379" t="str">
        <f>IF(Tabel14[[#This Row],[DRG 2022]]=Tabel14[[#This Row],[DRG 2021]],"Nej","Ja")</f>
        <v>Nej</v>
      </c>
      <c r="B297" s="386" t="s">
        <v>1379</v>
      </c>
      <c r="C297" s="379" t="s">
        <v>1379</v>
      </c>
      <c r="D297" s="379" t="s">
        <v>333</v>
      </c>
      <c r="E297" s="387">
        <v>16181</v>
      </c>
      <c r="F297" s="397">
        <v>19490</v>
      </c>
      <c r="G297" s="379">
        <v>1</v>
      </c>
    </row>
    <row r="298" spans="1:8" x14ac:dyDescent="0.25">
      <c r="A298" s="379" t="str">
        <f>IF(Tabel14[[#This Row],[DRG 2022]]=Tabel14[[#This Row],[DRG 2021]],"Nej","Ja")</f>
        <v>Nej</v>
      </c>
      <c r="B298" s="386" t="s">
        <v>1380</v>
      </c>
      <c r="C298" s="379" t="s">
        <v>1380</v>
      </c>
      <c r="D298" s="379" t="s">
        <v>334</v>
      </c>
      <c r="E298" s="387">
        <v>14425</v>
      </c>
      <c r="F298" s="397">
        <v>14216</v>
      </c>
      <c r="G298" s="379">
        <v>1</v>
      </c>
    </row>
    <row r="299" spans="1:8" x14ac:dyDescent="0.25">
      <c r="A299" s="379" t="str">
        <f>IF(Tabel14[[#This Row],[DRG 2022]]=Tabel14[[#This Row],[DRG 2021]],"Nej","Ja")</f>
        <v>Nej</v>
      </c>
      <c r="B299" s="386" t="s">
        <v>1381</v>
      </c>
      <c r="C299" s="379" t="s">
        <v>1381</v>
      </c>
      <c r="D299" s="379" t="s">
        <v>335</v>
      </c>
      <c r="E299" s="387">
        <v>40782</v>
      </c>
      <c r="F299" s="397">
        <v>35555</v>
      </c>
      <c r="G299" s="379">
        <v>6</v>
      </c>
    </row>
    <row r="300" spans="1:8" x14ac:dyDescent="0.25">
      <c r="A300" s="379" t="str">
        <f>IF(Tabel14[[#This Row],[DRG 2022]]=Tabel14[[#This Row],[DRG 2021]],"Nej","Ja")</f>
        <v>Nej</v>
      </c>
      <c r="B300" s="386" t="s">
        <v>1382</v>
      </c>
      <c r="C300" s="379" t="s">
        <v>1382</v>
      </c>
      <c r="D300" s="379" t="s">
        <v>336</v>
      </c>
      <c r="E300" s="387">
        <v>14143</v>
      </c>
      <c r="F300" s="397">
        <v>13112</v>
      </c>
      <c r="G300" s="379">
        <v>1</v>
      </c>
    </row>
    <row r="301" spans="1:8" x14ac:dyDescent="0.25">
      <c r="A301" s="379" t="str">
        <f>IF(Tabel14[[#This Row],[DRG 2022]]=Tabel14[[#This Row],[DRG 2021]],"Nej","Ja")</f>
        <v>Nej</v>
      </c>
      <c r="B301" s="386" t="s">
        <v>1383</v>
      </c>
      <c r="C301" s="379" t="s">
        <v>1383</v>
      </c>
      <c r="D301" s="379" t="s">
        <v>337</v>
      </c>
      <c r="E301" s="387">
        <v>20843</v>
      </c>
      <c r="F301" s="397">
        <v>15286</v>
      </c>
      <c r="G301" s="379">
        <v>1</v>
      </c>
    </row>
    <row r="302" spans="1:8" x14ac:dyDescent="0.25">
      <c r="A302" s="379" t="str">
        <f>IF(Tabel14[[#This Row],[DRG 2022]]=Tabel14[[#This Row],[DRG 2021]],"Nej","Ja")</f>
        <v>Nej</v>
      </c>
      <c r="B302" s="386" t="s">
        <v>1384</v>
      </c>
      <c r="C302" s="379" t="s">
        <v>1384</v>
      </c>
      <c r="D302" s="379" t="s">
        <v>2360</v>
      </c>
      <c r="E302" s="387">
        <v>58920</v>
      </c>
      <c r="F302" s="397">
        <v>39224</v>
      </c>
      <c r="G302" s="379">
        <v>14</v>
      </c>
    </row>
    <row r="303" spans="1:8" x14ac:dyDescent="0.25">
      <c r="A303" s="379" t="str">
        <f>IF(Tabel14[[#This Row],[DRG 2022]]=Tabel14[[#This Row],[DRG 2021]],"Nej","Ja")</f>
        <v>Nej</v>
      </c>
      <c r="B303" s="386" t="s">
        <v>1385</v>
      </c>
      <c r="C303" s="379" t="s">
        <v>1385</v>
      </c>
      <c r="D303" s="379" t="s">
        <v>2361</v>
      </c>
      <c r="E303" s="387">
        <v>29879</v>
      </c>
      <c r="F303" s="397">
        <v>22852</v>
      </c>
      <c r="G303" s="379">
        <v>4</v>
      </c>
    </row>
    <row r="304" spans="1:8" x14ac:dyDescent="0.25">
      <c r="A304" s="379" t="str">
        <f>IF(Tabel14[[#This Row],[DRG 2022]]=Tabel14[[#This Row],[DRG 2021]],"Nej","Ja")</f>
        <v>Nej</v>
      </c>
      <c r="B304" s="386" t="s">
        <v>1386</v>
      </c>
      <c r="C304" s="379" t="s">
        <v>1386</v>
      </c>
      <c r="D304" s="379" t="s">
        <v>338</v>
      </c>
      <c r="E304" s="387">
        <v>48152</v>
      </c>
      <c r="F304" s="397">
        <v>46541</v>
      </c>
      <c r="G304" s="379">
        <v>20</v>
      </c>
      <c r="H304" s="379" t="s">
        <v>2441</v>
      </c>
    </row>
    <row r="305" spans="1:8" x14ac:dyDescent="0.25">
      <c r="A305" s="379" t="str">
        <f>IF(Tabel14[[#This Row],[DRG 2022]]=Tabel14[[#This Row],[DRG 2021]],"Nej","Ja")</f>
        <v>Nej</v>
      </c>
      <c r="B305" s="386" t="s">
        <v>1387</v>
      </c>
      <c r="C305" s="379" t="s">
        <v>1387</v>
      </c>
      <c r="D305" s="379" t="s">
        <v>339</v>
      </c>
      <c r="E305" s="387">
        <v>39205</v>
      </c>
      <c r="F305" s="397">
        <v>47498</v>
      </c>
      <c r="G305" s="379">
        <v>4</v>
      </c>
    </row>
    <row r="306" spans="1:8" x14ac:dyDescent="0.25">
      <c r="A306" s="379" t="str">
        <f>IF(Tabel14[[#This Row],[DRG 2022]]=Tabel14[[#This Row],[DRG 2021]],"Nej","Ja")</f>
        <v>Nej</v>
      </c>
      <c r="B306" s="386" t="s">
        <v>1388</v>
      </c>
      <c r="C306" s="379" t="s">
        <v>1388</v>
      </c>
      <c r="D306" s="379" t="s">
        <v>352</v>
      </c>
      <c r="E306" s="387">
        <v>24528</v>
      </c>
      <c r="F306" s="397">
        <v>24129</v>
      </c>
      <c r="G306" s="379">
        <v>4</v>
      </c>
      <c r="H306" s="379" t="s">
        <v>2441</v>
      </c>
    </row>
    <row r="307" spans="1:8" x14ac:dyDescent="0.25">
      <c r="A307" s="379" t="str">
        <f>IF(Tabel14[[#This Row],[DRG 2022]]=Tabel14[[#This Row],[DRG 2021]],"Nej","Ja")</f>
        <v>Nej</v>
      </c>
      <c r="B307" s="386" t="s">
        <v>1389</v>
      </c>
      <c r="C307" s="379" t="s">
        <v>1389</v>
      </c>
      <c r="D307" s="379" t="s">
        <v>2162</v>
      </c>
      <c r="E307" s="387">
        <v>9697</v>
      </c>
      <c r="F307" s="397">
        <v>9373</v>
      </c>
      <c r="G307" s="379">
        <v>1</v>
      </c>
      <c r="H307" s="379" t="s">
        <v>2442</v>
      </c>
    </row>
    <row r="308" spans="1:8" x14ac:dyDescent="0.25">
      <c r="A308" s="379" t="str">
        <f>IF(Tabel14[[#This Row],[DRG 2022]]=Tabel14[[#This Row],[DRG 2021]],"Nej","Ja")</f>
        <v>Nej</v>
      </c>
      <c r="B308" s="386" t="s">
        <v>1390</v>
      </c>
      <c r="C308" s="379" t="s">
        <v>1390</v>
      </c>
      <c r="D308" s="379" t="s">
        <v>2163</v>
      </c>
      <c r="E308" s="387">
        <v>9700</v>
      </c>
      <c r="F308" s="397">
        <v>9184</v>
      </c>
      <c r="G308" s="379">
        <v>1</v>
      </c>
      <c r="H308" s="379" t="s">
        <v>2442</v>
      </c>
    </row>
    <row r="309" spans="1:8" x14ac:dyDescent="0.25">
      <c r="A309" s="379" t="str">
        <f>IF(Tabel14[[#This Row],[DRG 2022]]=Tabel14[[#This Row],[DRG 2021]],"Nej","Ja")</f>
        <v>Nej</v>
      </c>
      <c r="B309" s="386" t="s">
        <v>1391</v>
      </c>
      <c r="C309" s="379" t="s">
        <v>1391</v>
      </c>
      <c r="D309" s="379" t="s">
        <v>2164</v>
      </c>
      <c r="E309" s="387">
        <v>5301</v>
      </c>
      <c r="F309" s="397">
        <v>5485</v>
      </c>
      <c r="G309" s="379">
        <v>1</v>
      </c>
      <c r="H309" s="379" t="s">
        <v>2442</v>
      </c>
    </row>
    <row r="310" spans="1:8" x14ac:dyDescent="0.25">
      <c r="A310" s="379" t="str">
        <f>IF(Tabel14[[#This Row],[DRG 2022]]=Tabel14[[#This Row],[DRG 2021]],"Nej","Ja")</f>
        <v>Nej</v>
      </c>
      <c r="B310" s="386" t="s">
        <v>1392</v>
      </c>
      <c r="C310" s="379" t="s">
        <v>1392</v>
      </c>
      <c r="D310" s="379" t="s">
        <v>725</v>
      </c>
      <c r="E310" s="387">
        <v>5194</v>
      </c>
      <c r="F310" s="397">
        <v>5036</v>
      </c>
      <c r="G310" s="379">
        <v>1</v>
      </c>
      <c r="H310" s="379" t="s">
        <v>2442</v>
      </c>
    </row>
    <row r="311" spans="1:8" x14ac:dyDescent="0.25">
      <c r="A311" s="379" t="str">
        <f>IF(Tabel14[[#This Row],[DRG 2022]]=Tabel14[[#This Row],[DRG 2021]],"Nej","Ja")</f>
        <v>Nej</v>
      </c>
      <c r="B311" s="386" t="s">
        <v>1393</v>
      </c>
      <c r="C311" s="379" t="s">
        <v>1393</v>
      </c>
      <c r="D311" s="379" t="s">
        <v>726</v>
      </c>
      <c r="E311" s="387">
        <v>3800</v>
      </c>
      <c r="F311" s="397">
        <v>4050</v>
      </c>
      <c r="G311" s="379">
        <v>1</v>
      </c>
      <c r="H311" s="379" t="s">
        <v>2442</v>
      </c>
    </row>
    <row r="312" spans="1:8" x14ac:dyDescent="0.25">
      <c r="A312" s="379" t="str">
        <f>IF(Tabel14[[#This Row],[DRG 2022]]=Tabel14[[#This Row],[DRG 2021]],"Nej","Ja")</f>
        <v>Nej</v>
      </c>
      <c r="B312" s="386" t="s">
        <v>1394</v>
      </c>
      <c r="C312" s="379" t="s">
        <v>1394</v>
      </c>
      <c r="D312" s="379" t="s">
        <v>889</v>
      </c>
      <c r="E312" s="387">
        <v>8755</v>
      </c>
      <c r="F312" s="397">
        <v>7486</v>
      </c>
      <c r="G312" s="379">
        <v>1</v>
      </c>
      <c r="H312" s="379" t="s">
        <v>2442</v>
      </c>
    </row>
    <row r="313" spans="1:8" x14ac:dyDescent="0.25">
      <c r="A313" s="379" t="str">
        <f>IF(Tabel14[[#This Row],[DRG 2022]]=Tabel14[[#This Row],[DRG 2021]],"Nej","Ja")</f>
        <v>Nej</v>
      </c>
      <c r="B313" s="386" t="s">
        <v>1395</v>
      </c>
      <c r="C313" s="379" t="s">
        <v>1395</v>
      </c>
      <c r="D313" s="379" t="s">
        <v>360</v>
      </c>
      <c r="E313" s="387">
        <v>58617</v>
      </c>
      <c r="F313" s="397">
        <v>42923</v>
      </c>
      <c r="G313" s="379">
        <v>14</v>
      </c>
      <c r="H313" s="379" t="s">
        <v>2441</v>
      </c>
    </row>
    <row r="314" spans="1:8" x14ac:dyDescent="0.25">
      <c r="A314" s="379" t="str">
        <f>IF(Tabel14[[#This Row],[DRG 2022]]=Tabel14[[#This Row],[DRG 2021]],"Nej","Ja")</f>
        <v>Nej</v>
      </c>
      <c r="B314" s="386" t="s">
        <v>1396</v>
      </c>
      <c r="C314" s="379" t="s">
        <v>1396</v>
      </c>
      <c r="D314" s="379" t="s">
        <v>2362</v>
      </c>
      <c r="E314" s="387">
        <v>50391</v>
      </c>
      <c r="F314" s="397">
        <v>45316</v>
      </c>
      <c r="G314" s="379">
        <v>17</v>
      </c>
      <c r="H314" s="379" t="s">
        <v>2441</v>
      </c>
    </row>
    <row r="315" spans="1:8" x14ac:dyDescent="0.25">
      <c r="A315" s="379" t="str">
        <f>IF(Tabel14[[#This Row],[DRG 2022]]=Tabel14[[#This Row],[DRG 2021]],"Nej","Ja")</f>
        <v>Nej</v>
      </c>
      <c r="B315" s="386" t="s">
        <v>1397</v>
      </c>
      <c r="C315" s="379" t="s">
        <v>1397</v>
      </c>
      <c r="D315" s="379" t="s">
        <v>361</v>
      </c>
      <c r="E315" s="387">
        <v>26417</v>
      </c>
      <c r="F315" s="397">
        <v>24112</v>
      </c>
      <c r="G315" s="379">
        <v>6</v>
      </c>
      <c r="H315" s="379" t="s">
        <v>2441</v>
      </c>
    </row>
    <row r="316" spans="1:8" x14ac:dyDescent="0.25">
      <c r="A316" s="379" t="str">
        <f>IF(Tabel14[[#This Row],[DRG 2022]]=Tabel14[[#This Row],[DRG 2021]],"Nej","Ja")</f>
        <v>Nej</v>
      </c>
      <c r="B316" s="386" t="s">
        <v>1398</v>
      </c>
      <c r="C316" s="379" t="s">
        <v>1398</v>
      </c>
      <c r="D316" s="379" t="s">
        <v>362</v>
      </c>
      <c r="E316" s="387">
        <v>39978</v>
      </c>
      <c r="F316" s="397">
        <v>38174</v>
      </c>
      <c r="G316" s="379">
        <v>16</v>
      </c>
      <c r="H316" s="379" t="s">
        <v>2441</v>
      </c>
    </row>
    <row r="317" spans="1:8" x14ac:dyDescent="0.25">
      <c r="A317" s="379" t="str">
        <f>IF(Tabel14[[#This Row],[DRG 2022]]=Tabel14[[#This Row],[DRG 2021]],"Nej","Ja")</f>
        <v>Nej</v>
      </c>
      <c r="B317" s="386" t="s">
        <v>1399</v>
      </c>
      <c r="C317" s="379" t="s">
        <v>1399</v>
      </c>
      <c r="D317" s="379" t="s">
        <v>363</v>
      </c>
      <c r="E317" s="387">
        <v>32187</v>
      </c>
      <c r="F317" s="397">
        <v>30893</v>
      </c>
      <c r="G317" s="379">
        <v>11</v>
      </c>
      <c r="H317" s="379" t="s">
        <v>2441</v>
      </c>
    </row>
    <row r="318" spans="1:8" x14ac:dyDescent="0.25">
      <c r="A318" s="379" t="str">
        <f>IF(Tabel14[[#This Row],[DRG 2022]]=Tabel14[[#This Row],[DRG 2021]],"Nej","Ja")</f>
        <v>Nej</v>
      </c>
      <c r="B318" s="386" t="s">
        <v>1400</v>
      </c>
      <c r="C318" s="379" t="s">
        <v>1400</v>
      </c>
      <c r="D318" s="379" t="s">
        <v>364</v>
      </c>
      <c r="E318" s="387">
        <v>34753</v>
      </c>
      <c r="F318" s="397">
        <v>33590</v>
      </c>
      <c r="G318" s="379">
        <v>15</v>
      </c>
      <c r="H318" s="379" t="s">
        <v>2441</v>
      </c>
    </row>
    <row r="319" spans="1:8" x14ac:dyDescent="0.25">
      <c r="A319" s="379" t="str">
        <f>IF(Tabel14[[#This Row],[DRG 2022]]=Tabel14[[#This Row],[DRG 2021]],"Nej","Ja")</f>
        <v>Nej</v>
      </c>
      <c r="B319" s="386" t="s">
        <v>1401</v>
      </c>
      <c r="C319" s="379" t="s">
        <v>1401</v>
      </c>
      <c r="D319" s="379" t="s">
        <v>365</v>
      </c>
      <c r="E319" s="387">
        <v>12660</v>
      </c>
      <c r="F319" s="397">
        <v>11791</v>
      </c>
      <c r="G319" s="379">
        <v>1</v>
      </c>
    </row>
    <row r="320" spans="1:8" x14ac:dyDescent="0.25">
      <c r="A320" s="379" t="str">
        <f>IF(Tabel14[[#This Row],[DRG 2022]]=Tabel14[[#This Row],[DRG 2021]],"Nej","Ja")</f>
        <v>Nej</v>
      </c>
      <c r="B320" s="386" t="s">
        <v>1402</v>
      </c>
      <c r="C320" s="379" t="s">
        <v>1402</v>
      </c>
      <c r="D320" s="379" t="s">
        <v>366</v>
      </c>
      <c r="E320" s="387">
        <v>37377</v>
      </c>
      <c r="F320" s="397">
        <v>36770</v>
      </c>
      <c r="G320" s="379">
        <v>14</v>
      </c>
      <c r="H320" s="379" t="s">
        <v>2441</v>
      </c>
    </row>
    <row r="321" spans="1:8" x14ac:dyDescent="0.25">
      <c r="A321" s="379" t="str">
        <f>IF(Tabel14[[#This Row],[DRG 2022]]=Tabel14[[#This Row],[DRG 2021]],"Nej","Ja")</f>
        <v>Nej</v>
      </c>
      <c r="B321" s="386" t="s">
        <v>1403</v>
      </c>
      <c r="C321" s="379" t="s">
        <v>1403</v>
      </c>
      <c r="D321" s="379" t="s">
        <v>367</v>
      </c>
      <c r="E321" s="387">
        <v>3318</v>
      </c>
      <c r="F321" s="397">
        <v>2541</v>
      </c>
      <c r="G321" s="379">
        <v>1</v>
      </c>
    </row>
    <row r="322" spans="1:8" x14ac:dyDescent="0.25">
      <c r="A322" s="379" t="str">
        <f>IF(Tabel14[[#This Row],[DRG 2022]]=Tabel14[[#This Row],[DRG 2021]],"Nej","Ja")</f>
        <v>Nej</v>
      </c>
      <c r="B322" s="386" t="s">
        <v>1404</v>
      </c>
      <c r="C322" s="379" t="s">
        <v>1404</v>
      </c>
      <c r="D322" s="379" t="s">
        <v>368</v>
      </c>
      <c r="E322" s="387">
        <v>22981</v>
      </c>
      <c r="F322" s="397">
        <v>29050</v>
      </c>
      <c r="G322" s="379">
        <v>6</v>
      </c>
      <c r="H322" s="379" t="s">
        <v>2441</v>
      </c>
    </row>
    <row r="323" spans="1:8" x14ac:dyDescent="0.25">
      <c r="A323" s="379" t="str">
        <f>IF(Tabel14[[#This Row],[DRG 2022]]=Tabel14[[#This Row],[DRG 2021]],"Nej","Ja")</f>
        <v>Nej</v>
      </c>
      <c r="B323" s="386" t="s">
        <v>1405</v>
      </c>
      <c r="C323" s="379" t="s">
        <v>1405</v>
      </c>
      <c r="D323" s="379" t="s">
        <v>369</v>
      </c>
      <c r="E323" s="387">
        <v>33143</v>
      </c>
      <c r="F323" s="397">
        <v>32154</v>
      </c>
      <c r="G323" s="379">
        <v>12</v>
      </c>
      <c r="H323" s="379" t="s">
        <v>2441</v>
      </c>
    </row>
    <row r="324" spans="1:8" x14ac:dyDescent="0.25">
      <c r="A324" s="379" t="str">
        <f>IF(Tabel14[[#This Row],[DRG 2022]]=Tabel14[[#This Row],[DRG 2021]],"Nej","Ja")</f>
        <v>Nej</v>
      </c>
      <c r="B324" s="386" t="s">
        <v>1406</v>
      </c>
      <c r="C324" s="379" t="s">
        <v>1406</v>
      </c>
      <c r="D324" s="379" t="s">
        <v>370</v>
      </c>
      <c r="E324" s="387">
        <v>29851</v>
      </c>
      <c r="F324" s="397">
        <v>25573</v>
      </c>
      <c r="G324" s="379">
        <v>10</v>
      </c>
      <c r="H324" s="379" t="s">
        <v>2441</v>
      </c>
    </row>
    <row r="325" spans="1:8" x14ac:dyDescent="0.25">
      <c r="A325" s="379" t="str">
        <f>IF(Tabel14[[#This Row],[DRG 2022]]=Tabel14[[#This Row],[DRG 2021]],"Nej","Ja")</f>
        <v>Nej</v>
      </c>
      <c r="B325" s="386" t="s">
        <v>1407</v>
      </c>
      <c r="C325" s="379" t="s">
        <v>1407</v>
      </c>
      <c r="D325" s="379" t="s">
        <v>371</v>
      </c>
      <c r="E325" s="387">
        <v>21106</v>
      </c>
      <c r="F325" s="397">
        <v>18694</v>
      </c>
      <c r="G325" s="379">
        <v>6</v>
      </c>
      <c r="H325" s="379" t="s">
        <v>2441</v>
      </c>
    </row>
    <row r="326" spans="1:8" x14ac:dyDescent="0.25">
      <c r="A326" s="379" t="str">
        <f>IF(Tabel14[[#This Row],[DRG 2022]]=Tabel14[[#This Row],[DRG 2021]],"Nej","Ja")</f>
        <v>Nej</v>
      </c>
      <c r="B326" s="386" t="s">
        <v>1408</v>
      </c>
      <c r="C326" s="379" t="s">
        <v>1408</v>
      </c>
      <c r="D326" s="379" t="s">
        <v>373</v>
      </c>
      <c r="E326" s="387">
        <v>28762</v>
      </c>
      <c r="F326" s="397">
        <v>25512</v>
      </c>
      <c r="G326" s="379">
        <v>9</v>
      </c>
      <c r="H326" s="379" t="s">
        <v>2441</v>
      </c>
    </row>
    <row r="327" spans="1:8" x14ac:dyDescent="0.25">
      <c r="A327" s="379" t="str">
        <f>IF(Tabel14[[#This Row],[DRG 2022]]=Tabel14[[#This Row],[DRG 2021]],"Nej","Ja")</f>
        <v>Nej</v>
      </c>
      <c r="B327" s="386" t="s">
        <v>1409</v>
      </c>
      <c r="C327" s="379" t="s">
        <v>1409</v>
      </c>
      <c r="D327" s="379" t="s">
        <v>1410</v>
      </c>
      <c r="E327" s="387">
        <v>2910</v>
      </c>
      <c r="F327" s="397">
        <v>2610</v>
      </c>
      <c r="G327" s="379">
        <v>1</v>
      </c>
      <c r="H327" s="379" t="s">
        <v>2442</v>
      </c>
    </row>
    <row r="328" spans="1:8" x14ac:dyDescent="0.25">
      <c r="A328" s="379" t="str">
        <f>IF(Tabel14[[#This Row],[DRG 2022]]=Tabel14[[#This Row],[DRG 2021]],"Nej","Ja")</f>
        <v>Nej</v>
      </c>
      <c r="B328" s="386" t="s">
        <v>1411</v>
      </c>
      <c r="C328" s="379" t="s">
        <v>1411</v>
      </c>
      <c r="D328" s="379" t="s">
        <v>1412</v>
      </c>
      <c r="E328" s="387">
        <v>3128</v>
      </c>
      <c r="F328" s="397">
        <v>2796</v>
      </c>
      <c r="G328" s="379">
        <v>1</v>
      </c>
      <c r="H328" s="379" t="s">
        <v>2442</v>
      </c>
    </row>
    <row r="329" spans="1:8" x14ac:dyDescent="0.25">
      <c r="A329" s="379" t="str">
        <f>IF(Tabel14[[#This Row],[DRG 2022]]=Tabel14[[#This Row],[DRG 2021]],"Nej","Ja")</f>
        <v>Nej</v>
      </c>
      <c r="B329" s="386" t="s">
        <v>1413</v>
      </c>
      <c r="C329" s="379" t="s">
        <v>1413</v>
      </c>
      <c r="D329" s="379" t="s">
        <v>2363</v>
      </c>
      <c r="E329" s="387">
        <v>159956</v>
      </c>
      <c r="F329" s="397">
        <v>132959</v>
      </c>
      <c r="G329" s="379">
        <v>22</v>
      </c>
    </row>
    <row r="330" spans="1:8" x14ac:dyDescent="0.25">
      <c r="A330" s="379" t="str">
        <f>IF(Tabel14[[#This Row],[DRG 2022]]=Tabel14[[#This Row],[DRG 2021]],"Nej","Ja")</f>
        <v>Nej</v>
      </c>
      <c r="B330" s="386" t="s">
        <v>1414</v>
      </c>
      <c r="C330" s="379" t="s">
        <v>1414</v>
      </c>
      <c r="D330" s="379" t="s">
        <v>354</v>
      </c>
      <c r="E330" s="387">
        <v>147944</v>
      </c>
      <c r="F330" s="397">
        <v>121363</v>
      </c>
      <c r="G330" s="379">
        <v>27</v>
      </c>
      <c r="H330" s="379" t="s">
        <v>2441</v>
      </c>
    </row>
    <row r="331" spans="1:8" x14ac:dyDescent="0.25">
      <c r="A331" s="379" t="str">
        <f>IF(Tabel14[[#This Row],[DRG 2022]]=Tabel14[[#This Row],[DRG 2021]],"Nej","Ja")</f>
        <v>Nej</v>
      </c>
      <c r="B331" s="386" t="s">
        <v>1415</v>
      </c>
      <c r="C331" s="379" t="s">
        <v>1415</v>
      </c>
      <c r="D331" s="379" t="s">
        <v>2271</v>
      </c>
      <c r="E331" s="387">
        <v>63008</v>
      </c>
      <c r="F331" s="397">
        <v>52289</v>
      </c>
      <c r="G331" s="379">
        <v>19</v>
      </c>
      <c r="H331" s="379" t="s">
        <v>2441</v>
      </c>
    </row>
    <row r="332" spans="1:8" x14ac:dyDescent="0.25">
      <c r="A332" s="379" t="str">
        <f>IF(Tabel14[[#This Row],[DRG 2022]]=Tabel14[[#This Row],[DRG 2021]],"Nej","Ja")</f>
        <v>Nej</v>
      </c>
      <c r="B332" s="386" t="s">
        <v>1416</v>
      </c>
      <c r="C332" s="379" t="s">
        <v>1416</v>
      </c>
      <c r="D332" s="379" t="s">
        <v>355</v>
      </c>
      <c r="E332" s="387">
        <v>67119</v>
      </c>
      <c r="F332" s="397">
        <v>49726</v>
      </c>
      <c r="G332" s="379">
        <v>17</v>
      </c>
    </row>
    <row r="333" spans="1:8" x14ac:dyDescent="0.25">
      <c r="A333" s="379" t="str">
        <f>IF(Tabel14[[#This Row],[DRG 2022]]=Tabel14[[#This Row],[DRG 2021]],"Nej","Ja")</f>
        <v>Nej</v>
      </c>
      <c r="B333" s="386" t="s">
        <v>1417</v>
      </c>
      <c r="C333" s="379" t="s">
        <v>1417</v>
      </c>
      <c r="D333" s="379" t="s">
        <v>356</v>
      </c>
      <c r="E333" s="387">
        <v>39430</v>
      </c>
      <c r="F333" s="397">
        <v>33807</v>
      </c>
      <c r="G333" s="379">
        <v>11</v>
      </c>
    </row>
    <row r="334" spans="1:8" x14ac:dyDescent="0.25">
      <c r="A334" s="379" t="str">
        <f>IF(Tabel14[[#This Row],[DRG 2022]]=Tabel14[[#This Row],[DRG 2021]],"Nej","Ja")</f>
        <v>Nej</v>
      </c>
      <c r="B334" s="386" t="s">
        <v>1418</v>
      </c>
      <c r="C334" s="379" t="s">
        <v>1418</v>
      </c>
      <c r="D334" s="379" t="s">
        <v>357</v>
      </c>
      <c r="E334" s="387">
        <v>96860</v>
      </c>
      <c r="F334" s="397">
        <v>82251</v>
      </c>
      <c r="G334" s="379">
        <v>12</v>
      </c>
      <c r="H334" s="379" t="s">
        <v>2441</v>
      </c>
    </row>
    <row r="335" spans="1:8" x14ac:dyDescent="0.25">
      <c r="A335" s="379" t="str">
        <f>IF(Tabel14[[#This Row],[DRG 2022]]=Tabel14[[#This Row],[DRG 2021]],"Nej","Ja")</f>
        <v>Nej</v>
      </c>
      <c r="B335" s="386" t="s">
        <v>1419</v>
      </c>
      <c r="C335" s="379" t="s">
        <v>1419</v>
      </c>
      <c r="D335" s="379" t="s">
        <v>358</v>
      </c>
      <c r="E335" s="387">
        <v>31141</v>
      </c>
      <c r="F335" s="397">
        <v>26118</v>
      </c>
      <c r="G335" s="379">
        <v>4</v>
      </c>
    </row>
    <row r="336" spans="1:8" x14ac:dyDescent="0.25">
      <c r="A336" s="379" t="str">
        <f>IF(Tabel14[[#This Row],[DRG 2022]]=Tabel14[[#This Row],[DRG 2021]],"Nej","Ja")</f>
        <v>Nej</v>
      </c>
      <c r="B336" s="386" t="s">
        <v>1420</v>
      </c>
      <c r="C336" s="379" t="s">
        <v>1420</v>
      </c>
      <c r="D336" s="379" t="s">
        <v>359</v>
      </c>
      <c r="E336" s="387">
        <v>77084</v>
      </c>
      <c r="F336" s="397">
        <v>63825</v>
      </c>
      <c r="G336" s="379">
        <v>20</v>
      </c>
      <c r="H336" s="379" t="s">
        <v>2441</v>
      </c>
    </row>
    <row r="337" spans="1:8" x14ac:dyDescent="0.25">
      <c r="A337" s="379" t="str">
        <f>IF(Tabel14[[#This Row],[DRG 2022]]=Tabel14[[#This Row],[DRG 2021]],"Nej","Ja")</f>
        <v>Nej</v>
      </c>
      <c r="B337" s="386" t="s">
        <v>1421</v>
      </c>
      <c r="C337" s="379" t="s">
        <v>1421</v>
      </c>
      <c r="D337" s="379" t="s">
        <v>937</v>
      </c>
      <c r="E337" s="387">
        <v>198162</v>
      </c>
      <c r="F337" s="397">
        <v>125347</v>
      </c>
      <c r="G337" s="379">
        <v>65</v>
      </c>
      <c r="H337" s="379" t="s">
        <v>2441</v>
      </c>
    </row>
    <row r="338" spans="1:8" x14ac:dyDescent="0.25">
      <c r="A338" s="379" t="str">
        <f>IF(Tabel14[[#This Row],[DRG 2022]]=Tabel14[[#This Row],[DRG 2021]],"Nej","Ja")</f>
        <v>Nej</v>
      </c>
      <c r="B338" s="386" t="s">
        <v>1422</v>
      </c>
      <c r="C338" s="379" t="s">
        <v>1422</v>
      </c>
      <c r="D338" s="379" t="s">
        <v>372</v>
      </c>
      <c r="E338" s="387">
        <v>44127</v>
      </c>
      <c r="F338" s="397">
        <v>53309</v>
      </c>
      <c r="G338" s="379">
        <v>16</v>
      </c>
      <c r="H338" s="379" t="s">
        <v>2441</v>
      </c>
    </row>
    <row r="339" spans="1:8" x14ac:dyDescent="0.25">
      <c r="A339" s="379" t="str">
        <f>IF(Tabel14[[#This Row],[DRG 2022]]=Tabel14[[#This Row],[DRG 2021]],"Nej","Ja")</f>
        <v>Nej</v>
      </c>
      <c r="B339" s="386" t="s">
        <v>1423</v>
      </c>
      <c r="C339" s="379" t="s">
        <v>1423</v>
      </c>
      <c r="D339" s="379" t="s">
        <v>441</v>
      </c>
      <c r="E339" s="387">
        <v>28293</v>
      </c>
      <c r="F339" s="397">
        <v>27428</v>
      </c>
      <c r="G339" s="379">
        <v>11</v>
      </c>
      <c r="H339" s="379" t="s">
        <v>2441</v>
      </c>
    </row>
    <row r="340" spans="1:8" x14ac:dyDescent="0.25">
      <c r="A340" s="379" t="str">
        <f>IF(Tabel14[[#This Row],[DRG 2022]]=Tabel14[[#This Row],[DRG 2021]],"Nej","Ja")</f>
        <v>Nej</v>
      </c>
      <c r="B340" s="386" t="s">
        <v>1424</v>
      </c>
      <c r="C340" s="379" t="s">
        <v>1424</v>
      </c>
      <c r="D340" s="379" t="s">
        <v>442</v>
      </c>
      <c r="E340" s="387">
        <v>35744</v>
      </c>
      <c r="F340" s="397">
        <v>36844</v>
      </c>
      <c r="G340" s="379">
        <v>12</v>
      </c>
      <c r="H340" s="379" t="s">
        <v>2441</v>
      </c>
    </row>
    <row r="341" spans="1:8" x14ac:dyDescent="0.25">
      <c r="A341" s="379" t="str">
        <f>IF(Tabel14[[#This Row],[DRG 2022]]=Tabel14[[#This Row],[DRG 2021]],"Nej","Ja")</f>
        <v>Nej</v>
      </c>
      <c r="B341" s="386" t="s">
        <v>1425</v>
      </c>
      <c r="C341" s="379" t="s">
        <v>1425</v>
      </c>
      <c r="D341" s="379" t="s">
        <v>2364</v>
      </c>
      <c r="E341" s="387">
        <v>18311</v>
      </c>
      <c r="F341" s="397">
        <v>10083</v>
      </c>
      <c r="G341" s="379">
        <v>6</v>
      </c>
      <c r="H341" s="379" t="s">
        <v>2441</v>
      </c>
    </row>
    <row r="342" spans="1:8" x14ac:dyDescent="0.25">
      <c r="A342" s="379" t="str">
        <f>IF(Tabel14[[#This Row],[DRG 2022]]=Tabel14[[#This Row],[DRG 2021]],"Nej","Ja")</f>
        <v>Nej</v>
      </c>
      <c r="B342" s="386" t="s">
        <v>1426</v>
      </c>
      <c r="C342" s="379" t="s">
        <v>1426</v>
      </c>
      <c r="D342" s="379" t="s">
        <v>443</v>
      </c>
      <c r="E342" s="387">
        <v>9451</v>
      </c>
      <c r="F342" s="397">
        <v>4615</v>
      </c>
      <c r="G342" s="379">
        <v>1</v>
      </c>
      <c r="H342" s="379" t="s">
        <v>2441</v>
      </c>
    </row>
    <row r="343" spans="1:8" x14ac:dyDescent="0.25">
      <c r="A343" s="379" t="str">
        <f>IF(Tabel14[[#This Row],[DRG 2022]]=Tabel14[[#This Row],[DRG 2021]],"Nej","Ja")</f>
        <v>Nej</v>
      </c>
      <c r="B343" s="386" t="s">
        <v>1427</v>
      </c>
      <c r="C343" s="379" t="s">
        <v>1427</v>
      </c>
      <c r="D343" s="379" t="s">
        <v>444</v>
      </c>
      <c r="E343" s="387">
        <v>51918</v>
      </c>
      <c r="F343" s="397">
        <v>55248</v>
      </c>
      <c r="G343" s="379">
        <v>16</v>
      </c>
      <c r="H343" s="379" t="s">
        <v>2441</v>
      </c>
    </row>
    <row r="344" spans="1:8" x14ac:dyDescent="0.25">
      <c r="A344" s="379" t="str">
        <f>IF(Tabel14[[#This Row],[DRG 2022]]=Tabel14[[#This Row],[DRG 2021]],"Nej","Ja")</f>
        <v>Nej</v>
      </c>
      <c r="B344" s="386" t="s">
        <v>1428</v>
      </c>
      <c r="C344" s="379" t="s">
        <v>1428</v>
      </c>
      <c r="D344" s="379" t="s">
        <v>445</v>
      </c>
      <c r="E344" s="387">
        <v>29825</v>
      </c>
      <c r="F344" s="397">
        <v>28772</v>
      </c>
      <c r="G344" s="379">
        <v>14</v>
      </c>
      <c r="H344" s="379" t="s">
        <v>2441</v>
      </c>
    </row>
    <row r="345" spans="1:8" x14ac:dyDescent="0.25">
      <c r="A345" s="379" t="str">
        <f>IF(Tabel14[[#This Row],[DRG 2022]]=Tabel14[[#This Row],[DRG 2021]],"Nej","Ja")</f>
        <v>Nej</v>
      </c>
      <c r="B345" s="386" t="s">
        <v>1429</v>
      </c>
      <c r="C345" s="379" t="s">
        <v>1429</v>
      </c>
      <c r="D345" s="379" t="s">
        <v>446</v>
      </c>
      <c r="E345" s="387">
        <v>1891</v>
      </c>
      <c r="F345" s="397">
        <v>1622</v>
      </c>
      <c r="G345" s="379">
        <v>1</v>
      </c>
    </row>
    <row r="346" spans="1:8" x14ac:dyDescent="0.25">
      <c r="A346" s="379" t="str">
        <f>IF(Tabel14[[#This Row],[DRG 2022]]=Tabel14[[#This Row],[DRG 2021]],"Nej","Ja")</f>
        <v>Nej</v>
      </c>
      <c r="B346" s="386" t="s">
        <v>1430</v>
      </c>
      <c r="C346" s="379" t="s">
        <v>1430</v>
      </c>
      <c r="D346" s="379" t="s">
        <v>447</v>
      </c>
      <c r="E346" s="387">
        <v>70903</v>
      </c>
      <c r="F346" s="397">
        <v>67241</v>
      </c>
      <c r="G346" s="379">
        <v>28</v>
      </c>
      <c r="H346" s="379" t="s">
        <v>2441</v>
      </c>
    </row>
    <row r="347" spans="1:8" x14ac:dyDescent="0.25">
      <c r="A347" s="379" t="str">
        <f>IF(Tabel14[[#This Row],[DRG 2022]]=Tabel14[[#This Row],[DRG 2021]],"Nej","Ja")</f>
        <v>Nej</v>
      </c>
      <c r="B347" s="386" t="s">
        <v>1431</v>
      </c>
      <c r="C347" s="379" t="s">
        <v>1431</v>
      </c>
      <c r="D347" s="379" t="s">
        <v>448</v>
      </c>
      <c r="E347" s="387">
        <v>48893</v>
      </c>
      <c r="F347" s="397">
        <v>44365</v>
      </c>
      <c r="G347" s="379">
        <v>16</v>
      </c>
      <c r="H347" s="379" t="s">
        <v>2441</v>
      </c>
    </row>
    <row r="348" spans="1:8" x14ac:dyDescent="0.25">
      <c r="A348" s="379" t="str">
        <f>IF(Tabel14[[#This Row],[DRG 2022]]=Tabel14[[#This Row],[DRG 2021]],"Nej","Ja")</f>
        <v>Nej</v>
      </c>
      <c r="B348" s="386" t="s">
        <v>1432</v>
      </c>
      <c r="C348" s="379" t="s">
        <v>1432</v>
      </c>
      <c r="D348" s="379" t="s">
        <v>449</v>
      </c>
      <c r="E348" s="387">
        <v>28393</v>
      </c>
      <c r="F348" s="397">
        <v>27663</v>
      </c>
      <c r="G348" s="379">
        <v>11</v>
      </c>
      <c r="H348" s="379" t="s">
        <v>2441</v>
      </c>
    </row>
    <row r="349" spans="1:8" x14ac:dyDescent="0.25">
      <c r="A349" s="379" t="str">
        <f>IF(Tabel14[[#This Row],[DRG 2022]]=Tabel14[[#This Row],[DRG 2021]],"Nej","Ja")</f>
        <v>Nej</v>
      </c>
      <c r="B349" s="386" t="s">
        <v>1433</v>
      </c>
      <c r="C349" s="379" t="s">
        <v>1433</v>
      </c>
      <c r="D349" s="379" t="s">
        <v>450</v>
      </c>
      <c r="E349" s="387">
        <v>4599</v>
      </c>
      <c r="F349" s="397">
        <v>6629</v>
      </c>
      <c r="G349" s="379">
        <v>1</v>
      </c>
    </row>
    <row r="350" spans="1:8" x14ac:dyDescent="0.25">
      <c r="A350" s="379" t="str">
        <f>IF(Tabel14[[#This Row],[DRG 2022]]=Tabel14[[#This Row],[DRG 2021]],"Nej","Ja")</f>
        <v>Nej</v>
      </c>
      <c r="B350" s="386" t="s">
        <v>1434</v>
      </c>
      <c r="C350" s="379" t="s">
        <v>1434</v>
      </c>
      <c r="D350" s="379" t="s">
        <v>451</v>
      </c>
      <c r="E350" s="387">
        <v>43621</v>
      </c>
      <c r="F350" s="397">
        <v>43115</v>
      </c>
      <c r="G350" s="379">
        <v>14</v>
      </c>
      <c r="H350" s="379" t="s">
        <v>2441</v>
      </c>
    </row>
    <row r="351" spans="1:8" x14ac:dyDescent="0.25">
      <c r="A351" s="379" t="str">
        <f>IF(Tabel14[[#This Row],[DRG 2022]]=Tabel14[[#This Row],[DRG 2021]],"Nej","Ja")</f>
        <v>Nej</v>
      </c>
      <c r="B351" s="386" t="s">
        <v>1435</v>
      </c>
      <c r="C351" s="379" t="s">
        <v>1435</v>
      </c>
      <c r="D351" s="379" t="s">
        <v>452</v>
      </c>
      <c r="E351" s="387">
        <v>43543</v>
      </c>
      <c r="F351" s="397">
        <v>36707</v>
      </c>
      <c r="G351" s="379">
        <v>15</v>
      </c>
      <c r="H351" s="379" t="s">
        <v>2441</v>
      </c>
    </row>
    <row r="352" spans="1:8" x14ac:dyDescent="0.25">
      <c r="A352" s="379" t="str">
        <f>IF(Tabel14[[#This Row],[DRG 2022]]=Tabel14[[#This Row],[DRG 2021]],"Nej","Ja")</f>
        <v>Nej</v>
      </c>
      <c r="B352" s="386" t="s">
        <v>1436</v>
      </c>
      <c r="C352" s="379" t="s">
        <v>1436</v>
      </c>
      <c r="D352" s="379" t="s">
        <v>453</v>
      </c>
      <c r="E352" s="387">
        <v>20969</v>
      </c>
      <c r="F352" s="397">
        <v>19363</v>
      </c>
      <c r="G352" s="379">
        <v>6</v>
      </c>
      <c r="H352" s="379" t="s">
        <v>2441</v>
      </c>
    </row>
    <row r="353" spans="1:8" x14ac:dyDescent="0.25">
      <c r="A353" s="379" t="str">
        <f>IF(Tabel14[[#This Row],[DRG 2022]]=Tabel14[[#This Row],[DRG 2021]],"Nej","Ja")</f>
        <v>Nej</v>
      </c>
      <c r="B353" s="386" t="s">
        <v>1437</v>
      </c>
      <c r="C353" s="379" t="s">
        <v>1437</v>
      </c>
      <c r="D353" s="379" t="s">
        <v>454</v>
      </c>
      <c r="E353" s="387">
        <v>1909</v>
      </c>
      <c r="F353" s="397">
        <v>1659</v>
      </c>
      <c r="G353" s="379">
        <v>1</v>
      </c>
    </row>
    <row r="354" spans="1:8" x14ac:dyDescent="0.25">
      <c r="A354" s="379" t="str">
        <f>IF(Tabel14[[#This Row],[DRG 2022]]=Tabel14[[#This Row],[DRG 2021]],"Nej","Ja")</f>
        <v>Nej</v>
      </c>
      <c r="B354" s="386" t="s">
        <v>1438</v>
      </c>
      <c r="C354" s="379" t="s">
        <v>1438</v>
      </c>
      <c r="D354" s="379" t="s">
        <v>455</v>
      </c>
      <c r="E354" s="387">
        <v>25601</v>
      </c>
      <c r="F354" s="397">
        <v>20713</v>
      </c>
      <c r="G354" s="379">
        <v>9</v>
      </c>
      <c r="H354" s="379" t="s">
        <v>2441</v>
      </c>
    </row>
    <row r="355" spans="1:8" x14ac:dyDescent="0.25">
      <c r="A355" s="379" t="str">
        <f>IF(Tabel14[[#This Row],[DRG 2022]]=Tabel14[[#This Row],[DRG 2021]],"Nej","Ja")</f>
        <v>Nej</v>
      </c>
      <c r="B355" s="386" t="s">
        <v>1439</v>
      </c>
      <c r="C355" s="379" t="s">
        <v>1439</v>
      </c>
      <c r="D355" s="379" t="s">
        <v>456</v>
      </c>
      <c r="E355" s="387">
        <v>2015</v>
      </c>
      <c r="F355" s="397">
        <v>1775</v>
      </c>
      <c r="G355" s="379">
        <v>1</v>
      </c>
    </row>
    <row r="356" spans="1:8" x14ac:dyDescent="0.25">
      <c r="A356" s="379" t="str">
        <f>IF(Tabel14[[#This Row],[DRG 2022]]=Tabel14[[#This Row],[DRG 2021]],"Nej","Ja")</f>
        <v>Nej</v>
      </c>
      <c r="B356" s="386" t="s">
        <v>1440</v>
      </c>
      <c r="C356" s="379" t="s">
        <v>1440</v>
      </c>
      <c r="D356" s="379" t="s">
        <v>457</v>
      </c>
      <c r="E356" s="387">
        <v>34485</v>
      </c>
      <c r="F356" s="397">
        <v>24654</v>
      </c>
      <c r="G356" s="379">
        <v>14</v>
      </c>
      <c r="H356" s="379" t="s">
        <v>2441</v>
      </c>
    </row>
    <row r="357" spans="1:8" x14ac:dyDescent="0.25">
      <c r="A357" s="379" t="str">
        <f>IF(Tabel14[[#This Row],[DRG 2022]]=Tabel14[[#This Row],[DRG 2021]],"Nej","Ja")</f>
        <v>Nej</v>
      </c>
      <c r="B357" s="386" t="s">
        <v>1441</v>
      </c>
      <c r="C357" s="379" t="s">
        <v>1441</v>
      </c>
      <c r="D357" s="379" t="s">
        <v>458</v>
      </c>
      <c r="E357" s="387">
        <v>37964</v>
      </c>
      <c r="F357" s="397">
        <v>35512</v>
      </c>
      <c r="G357" s="379">
        <v>14</v>
      </c>
      <c r="H357" s="379" t="s">
        <v>2441</v>
      </c>
    </row>
    <row r="358" spans="1:8" x14ac:dyDescent="0.25">
      <c r="A358" s="379" t="str">
        <f>IF(Tabel14[[#This Row],[DRG 2022]]=Tabel14[[#This Row],[DRG 2021]],"Nej","Ja")</f>
        <v>Nej</v>
      </c>
      <c r="B358" s="386" t="s">
        <v>1442</v>
      </c>
      <c r="C358" s="379" t="s">
        <v>1442</v>
      </c>
      <c r="D358" s="379" t="s">
        <v>2365</v>
      </c>
      <c r="E358" s="387">
        <v>18036</v>
      </c>
      <c r="F358" s="397">
        <v>17433</v>
      </c>
      <c r="G358" s="379">
        <v>6</v>
      </c>
      <c r="H358" s="379" t="s">
        <v>2441</v>
      </c>
    </row>
    <row r="359" spans="1:8" x14ac:dyDescent="0.25">
      <c r="A359" s="379" t="str">
        <f>IF(Tabel14[[#This Row],[DRG 2022]]=Tabel14[[#This Row],[DRG 2021]],"Nej","Ja")</f>
        <v>Nej</v>
      </c>
      <c r="B359" s="386" t="s">
        <v>1443</v>
      </c>
      <c r="C359" s="379" t="s">
        <v>1443</v>
      </c>
      <c r="D359" s="379" t="s">
        <v>1444</v>
      </c>
      <c r="E359" s="387">
        <v>1645</v>
      </c>
      <c r="F359" s="397">
        <v>1617</v>
      </c>
      <c r="G359" s="379">
        <v>1</v>
      </c>
      <c r="H359" s="379" t="s">
        <v>2442</v>
      </c>
    </row>
    <row r="360" spans="1:8" x14ac:dyDescent="0.25">
      <c r="A360" s="379" t="str">
        <f>IF(Tabel14[[#This Row],[DRG 2022]]=Tabel14[[#This Row],[DRG 2021]],"Nej","Ja")</f>
        <v>Nej</v>
      </c>
      <c r="B360" s="386" t="s">
        <v>1445</v>
      </c>
      <c r="C360" s="379" t="s">
        <v>1445</v>
      </c>
      <c r="D360" s="379" t="s">
        <v>1446</v>
      </c>
      <c r="E360" s="387">
        <v>2154</v>
      </c>
      <c r="F360" s="397">
        <v>2128</v>
      </c>
      <c r="G360" s="379">
        <v>1</v>
      </c>
      <c r="H360" s="379" t="s">
        <v>2442</v>
      </c>
    </row>
    <row r="361" spans="1:8" x14ac:dyDescent="0.25">
      <c r="A361" s="379" t="str">
        <f>IF(Tabel14[[#This Row],[DRG 2022]]=Tabel14[[#This Row],[DRG 2021]],"Nej","Ja")</f>
        <v>Nej</v>
      </c>
      <c r="B361" s="386" t="s">
        <v>1447</v>
      </c>
      <c r="C361" s="379" t="s">
        <v>1447</v>
      </c>
      <c r="D361" s="379" t="s">
        <v>374</v>
      </c>
      <c r="E361" s="387">
        <v>222596</v>
      </c>
      <c r="F361" s="397">
        <v>246244</v>
      </c>
      <c r="G361" s="379">
        <v>17</v>
      </c>
    </row>
    <row r="362" spans="1:8" x14ac:dyDescent="0.25">
      <c r="A362" s="379" t="str">
        <f>IF(Tabel14[[#This Row],[DRG 2022]]=Tabel14[[#This Row],[DRG 2021]],"Nej","Ja")</f>
        <v>Nej</v>
      </c>
      <c r="B362" s="386" t="s">
        <v>1448</v>
      </c>
      <c r="C362" s="379" t="s">
        <v>1448</v>
      </c>
      <c r="D362" s="379" t="s">
        <v>375</v>
      </c>
      <c r="E362" s="387">
        <v>150103</v>
      </c>
      <c r="F362" s="397">
        <v>167626</v>
      </c>
      <c r="G362" s="379">
        <v>13</v>
      </c>
    </row>
    <row r="363" spans="1:8" x14ac:dyDescent="0.25">
      <c r="A363" s="379" t="str">
        <f>IF(Tabel14[[#This Row],[DRG 2022]]=Tabel14[[#This Row],[DRG 2021]],"Nej","Ja")</f>
        <v>Nej</v>
      </c>
      <c r="B363" s="386" t="s">
        <v>1449</v>
      </c>
      <c r="C363" s="379" t="s">
        <v>1449</v>
      </c>
      <c r="D363" s="379" t="s">
        <v>376</v>
      </c>
      <c r="E363" s="387">
        <v>125333</v>
      </c>
      <c r="F363" s="397">
        <v>114914</v>
      </c>
      <c r="G363" s="379">
        <v>13</v>
      </c>
    </row>
    <row r="364" spans="1:8" x14ac:dyDescent="0.25">
      <c r="A364" s="379" t="str">
        <f>IF(Tabel14[[#This Row],[DRG 2022]]=Tabel14[[#This Row],[DRG 2021]],"Nej","Ja")</f>
        <v>Nej</v>
      </c>
      <c r="B364" s="386" t="s">
        <v>1450</v>
      </c>
      <c r="C364" s="379" t="s">
        <v>1450</v>
      </c>
      <c r="D364" s="379" t="s">
        <v>377</v>
      </c>
      <c r="E364" s="387">
        <v>71292</v>
      </c>
      <c r="F364" s="397">
        <v>80846</v>
      </c>
      <c r="G364" s="379">
        <v>8</v>
      </c>
    </row>
    <row r="365" spans="1:8" x14ac:dyDescent="0.25">
      <c r="A365" s="379" t="str">
        <f>IF(Tabel14[[#This Row],[DRG 2022]]=Tabel14[[#This Row],[DRG 2021]],"Nej","Ja")</f>
        <v>Nej</v>
      </c>
      <c r="B365" s="386" t="s">
        <v>1451</v>
      </c>
      <c r="C365" s="379" t="s">
        <v>1451</v>
      </c>
      <c r="D365" s="379" t="s">
        <v>378</v>
      </c>
      <c r="E365" s="387">
        <v>64723</v>
      </c>
      <c r="F365" s="397">
        <v>64400</v>
      </c>
      <c r="G365" s="379">
        <v>4</v>
      </c>
    </row>
    <row r="366" spans="1:8" x14ac:dyDescent="0.25">
      <c r="A366" s="379" t="str">
        <f>IF(Tabel14[[#This Row],[DRG 2022]]=Tabel14[[#This Row],[DRG 2021]],"Nej","Ja")</f>
        <v>Nej</v>
      </c>
      <c r="B366" s="386" t="s">
        <v>1452</v>
      </c>
      <c r="C366" s="379" t="s">
        <v>1452</v>
      </c>
      <c r="D366" s="379" t="s">
        <v>379</v>
      </c>
      <c r="E366" s="387">
        <v>46650</v>
      </c>
      <c r="F366" s="397">
        <v>44550</v>
      </c>
      <c r="G366" s="379">
        <v>4</v>
      </c>
    </row>
    <row r="367" spans="1:8" x14ac:dyDescent="0.25">
      <c r="A367" s="379" t="str">
        <f>IF(Tabel14[[#This Row],[DRG 2022]]=Tabel14[[#This Row],[DRG 2021]],"Nej","Ja")</f>
        <v>Nej</v>
      </c>
      <c r="B367" s="386" t="s">
        <v>1453</v>
      </c>
      <c r="C367" s="379" t="s">
        <v>1453</v>
      </c>
      <c r="D367" s="379" t="s">
        <v>380</v>
      </c>
      <c r="E367" s="387">
        <v>40431</v>
      </c>
      <c r="F367" s="397">
        <v>37963</v>
      </c>
      <c r="G367" s="379">
        <v>4</v>
      </c>
    </row>
    <row r="368" spans="1:8" x14ac:dyDescent="0.25">
      <c r="A368" s="379" t="str">
        <f>IF(Tabel14[[#This Row],[DRG 2022]]=Tabel14[[#This Row],[DRG 2021]],"Nej","Ja")</f>
        <v>Nej</v>
      </c>
      <c r="B368" s="386" t="s">
        <v>1454</v>
      </c>
      <c r="C368" s="379" t="s">
        <v>1454</v>
      </c>
      <c r="D368" s="379" t="s">
        <v>381</v>
      </c>
      <c r="E368" s="387">
        <v>11241</v>
      </c>
      <c r="F368" s="397">
        <v>8913</v>
      </c>
      <c r="G368" s="379">
        <v>1</v>
      </c>
    </row>
    <row r="369" spans="1:7" x14ac:dyDescent="0.25">
      <c r="A369" s="379" t="str">
        <f>IF(Tabel14[[#This Row],[DRG 2022]]=Tabel14[[#This Row],[DRG 2021]],"Nej","Ja")</f>
        <v>Nej</v>
      </c>
      <c r="B369" s="386" t="s">
        <v>1455</v>
      </c>
      <c r="C369" s="379" t="s">
        <v>1455</v>
      </c>
      <c r="D369" s="379" t="s">
        <v>382</v>
      </c>
      <c r="E369" s="387">
        <v>144597</v>
      </c>
      <c r="F369" s="397">
        <v>150590</v>
      </c>
      <c r="G369" s="379">
        <v>37</v>
      </c>
    </row>
    <row r="370" spans="1:7" x14ac:dyDescent="0.25">
      <c r="A370" s="379" t="str">
        <f>IF(Tabel14[[#This Row],[DRG 2022]]=Tabel14[[#This Row],[DRG 2021]],"Nej","Ja")</f>
        <v>Nej</v>
      </c>
      <c r="B370" s="386" t="s">
        <v>1456</v>
      </c>
      <c r="C370" s="379" t="s">
        <v>1456</v>
      </c>
      <c r="D370" s="379" t="s">
        <v>383</v>
      </c>
      <c r="E370" s="387">
        <v>81333</v>
      </c>
      <c r="F370" s="397">
        <v>74266</v>
      </c>
      <c r="G370" s="379">
        <v>28</v>
      </c>
    </row>
    <row r="371" spans="1:7" x14ac:dyDescent="0.25">
      <c r="A371" s="379" t="str">
        <f>IF(Tabel14[[#This Row],[DRG 2022]]=Tabel14[[#This Row],[DRG 2021]],"Nej","Ja")</f>
        <v>Nej</v>
      </c>
      <c r="B371" s="386" t="s">
        <v>1457</v>
      </c>
      <c r="C371" s="379" t="s">
        <v>1457</v>
      </c>
      <c r="D371" s="379" t="s">
        <v>384</v>
      </c>
      <c r="E371" s="387">
        <v>56365</v>
      </c>
      <c r="F371" s="397">
        <v>47834</v>
      </c>
      <c r="G371" s="379">
        <v>14</v>
      </c>
    </row>
    <row r="372" spans="1:7" x14ac:dyDescent="0.25">
      <c r="A372" s="379" t="str">
        <f>IF(Tabel14[[#This Row],[DRG 2022]]=Tabel14[[#This Row],[DRG 2021]],"Nej","Ja")</f>
        <v>Nej</v>
      </c>
      <c r="B372" s="386" t="s">
        <v>1458</v>
      </c>
      <c r="C372" s="379" t="s">
        <v>1458</v>
      </c>
      <c r="D372" s="379" t="s">
        <v>385</v>
      </c>
      <c r="E372" s="387">
        <v>89243</v>
      </c>
      <c r="F372" s="397">
        <v>85395</v>
      </c>
      <c r="G372" s="379">
        <v>24</v>
      </c>
    </row>
    <row r="373" spans="1:7" x14ac:dyDescent="0.25">
      <c r="A373" s="379" t="str">
        <f>IF(Tabel14[[#This Row],[DRG 2022]]=Tabel14[[#This Row],[DRG 2021]],"Nej","Ja")</f>
        <v>Nej</v>
      </c>
      <c r="B373" s="386" t="s">
        <v>1459</v>
      </c>
      <c r="C373" s="379" t="s">
        <v>1459</v>
      </c>
      <c r="D373" s="379" t="s">
        <v>386</v>
      </c>
      <c r="E373" s="387">
        <v>166129</v>
      </c>
      <c r="F373" s="397">
        <v>192775</v>
      </c>
      <c r="G373" s="379">
        <v>11</v>
      </c>
    </row>
    <row r="374" spans="1:7" x14ac:dyDescent="0.25">
      <c r="A374" s="379" t="str">
        <f>IF(Tabel14[[#This Row],[DRG 2022]]=Tabel14[[#This Row],[DRG 2021]],"Nej","Ja")</f>
        <v>Nej</v>
      </c>
      <c r="B374" s="386" t="s">
        <v>1460</v>
      </c>
      <c r="C374" s="379" t="s">
        <v>1460</v>
      </c>
      <c r="D374" s="379" t="s">
        <v>387</v>
      </c>
      <c r="E374" s="387">
        <v>73819</v>
      </c>
      <c r="F374" s="397">
        <v>80563</v>
      </c>
      <c r="G374" s="379">
        <v>11</v>
      </c>
    </row>
    <row r="375" spans="1:7" x14ac:dyDescent="0.25">
      <c r="A375" s="379" t="str">
        <f>IF(Tabel14[[#This Row],[DRG 2022]]=Tabel14[[#This Row],[DRG 2021]],"Nej","Ja")</f>
        <v>Nej</v>
      </c>
      <c r="B375" s="386" t="s">
        <v>1461</v>
      </c>
      <c r="C375" s="379" t="s">
        <v>1461</v>
      </c>
      <c r="D375" s="379" t="s">
        <v>388</v>
      </c>
      <c r="E375" s="387">
        <v>21848</v>
      </c>
      <c r="F375" s="397">
        <v>20303</v>
      </c>
      <c r="G375" s="379">
        <v>1</v>
      </c>
    </row>
    <row r="376" spans="1:7" x14ac:dyDescent="0.25">
      <c r="A376" s="379" t="str">
        <f>IF(Tabel14[[#This Row],[DRG 2022]]=Tabel14[[#This Row],[DRG 2021]],"Nej","Ja")</f>
        <v>Nej</v>
      </c>
      <c r="B376" s="386" t="s">
        <v>1462</v>
      </c>
      <c r="C376" s="379" t="s">
        <v>1462</v>
      </c>
      <c r="D376" s="379" t="s">
        <v>389</v>
      </c>
      <c r="E376" s="387">
        <v>70916</v>
      </c>
      <c r="F376" s="397">
        <v>83606</v>
      </c>
      <c r="G376" s="379">
        <v>9</v>
      </c>
    </row>
    <row r="377" spans="1:7" x14ac:dyDescent="0.25">
      <c r="A377" s="379" t="str">
        <f>IF(Tabel14[[#This Row],[DRG 2022]]=Tabel14[[#This Row],[DRG 2021]],"Nej","Ja")</f>
        <v>Nej</v>
      </c>
      <c r="B377" s="386" t="s">
        <v>1463</v>
      </c>
      <c r="C377" s="379" t="s">
        <v>1463</v>
      </c>
      <c r="D377" s="379" t="s">
        <v>390</v>
      </c>
      <c r="E377" s="387">
        <v>94796</v>
      </c>
      <c r="F377" s="397">
        <v>97853</v>
      </c>
      <c r="G377" s="379">
        <v>16</v>
      </c>
    </row>
    <row r="378" spans="1:7" x14ac:dyDescent="0.25">
      <c r="A378" s="379" t="str">
        <f>IF(Tabel14[[#This Row],[DRG 2022]]=Tabel14[[#This Row],[DRG 2021]],"Nej","Ja")</f>
        <v>Nej</v>
      </c>
      <c r="B378" s="386" t="s">
        <v>1464</v>
      </c>
      <c r="C378" s="379" t="s">
        <v>1464</v>
      </c>
      <c r="D378" s="379" t="s">
        <v>391</v>
      </c>
      <c r="E378" s="387">
        <v>40696</v>
      </c>
      <c r="F378" s="397">
        <v>42271</v>
      </c>
      <c r="G378" s="379">
        <v>1</v>
      </c>
    </row>
    <row r="379" spans="1:7" x14ac:dyDescent="0.25">
      <c r="A379" s="379" t="str">
        <f>IF(Tabel14[[#This Row],[DRG 2022]]=Tabel14[[#This Row],[DRG 2021]],"Nej","Ja")</f>
        <v>Nej</v>
      </c>
      <c r="B379" s="386" t="s">
        <v>1465</v>
      </c>
      <c r="C379" s="379" t="s">
        <v>1465</v>
      </c>
      <c r="D379" s="379" t="s">
        <v>392</v>
      </c>
      <c r="E379" s="387">
        <v>69681</v>
      </c>
      <c r="F379" s="397">
        <v>70379</v>
      </c>
      <c r="G379" s="379">
        <v>4</v>
      </c>
    </row>
    <row r="380" spans="1:7" x14ac:dyDescent="0.25">
      <c r="A380" s="379" t="str">
        <f>IF(Tabel14[[#This Row],[DRG 2022]]=Tabel14[[#This Row],[DRG 2021]],"Nej","Ja")</f>
        <v>Nej</v>
      </c>
      <c r="B380" s="386" t="s">
        <v>1466</v>
      </c>
      <c r="C380" s="379" t="s">
        <v>1466</v>
      </c>
      <c r="D380" s="379" t="s">
        <v>393</v>
      </c>
      <c r="E380" s="387">
        <v>54452</v>
      </c>
      <c r="F380" s="397">
        <v>51098</v>
      </c>
      <c r="G380" s="379">
        <v>4</v>
      </c>
    </row>
    <row r="381" spans="1:7" x14ac:dyDescent="0.25">
      <c r="A381" s="379" t="str">
        <f>IF(Tabel14[[#This Row],[DRG 2022]]=Tabel14[[#This Row],[DRG 2021]],"Nej","Ja")</f>
        <v>Nej</v>
      </c>
      <c r="B381" s="386" t="s">
        <v>1467</v>
      </c>
      <c r="C381" s="379" t="s">
        <v>1467</v>
      </c>
      <c r="D381" s="379" t="s">
        <v>394</v>
      </c>
      <c r="E381" s="387">
        <v>16881</v>
      </c>
      <c r="F381" s="397">
        <v>18499</v>
      </c>
      <c r="G381" s="379">
        <v>1</v>
      </c>
    </row>
    <row r="382" spans="1:7" x14ac:dyDescent="0.25">
      <c r="A382" s="379" t="str">
        <f>IF(Tabel14[[#This Row],[DRG 2022]]=Tabel14[[#This Row],[DRG 2021]],"Nej","Ja")</f>
        <v>Nej</v>
      </c>
      <c r="B382" s="386" t="s">
        <v>1468</v>
      </c>
      <c r="C382" s="379" t="s">
        <v>1468</v>
      </c>
      <c r="D382" s="379" t="s">
        <v>395</v>
      </c>
      <c r="E382" s="387">
        <v>80812</v>
      </c>
      <c r="F382" s="397">
        <v>90959</v>
      </c>
      <c r="G382" s="379">
        <v>13</v>
      </c>
    </row>
    <row r="383" spans="1:7" x14ac:dyDescent="0.25">
      <c r="A383" s="379" t="str">
        <f>IF(Tabel14[[#This Row],[DRG 2022]]=Tabel14[[#This Row],[DRG 2021]],"Nej","Ja")</f>
        <v>Nej</v>
      </c>
      <c r="B383" s="386" t="s">
        <v>1469</v>
      </c>
      <c r="C383" s="379" t="s">
        <v>1469</v>
      </c>
      <c r="D383" s="379" t="s">
        <v>396</v>
      </c>
      <c r="E383" s="387">
        <v>47601</v>
      </c>
      <c r="F383" s="397">
        <v>44512</v>
      </c>
      <c r="G383" s="379">
        <v>4</v>
      </c>
    </row>
    <row r="384" spans="1:7" x14ac:dyDescent="0.25">
      <c r="A384" s="379" t="str">
        <f>IF(Tabel14[[#This Row],[DRG 2022]]=Tabel14[[#This Row],[DRG 2021]],"Nej","Ja")</f>
        <v>Nej</v>
      </c>
      <c r="B384" s="386" t="s">
        <v>1470</v>
      </c>
      <c r="C384" s="379" t="s">
        <v>1470</v>
      </c>
      <c r="D384" s="379" t="s">
        <v>397</v>
      </c>
      <c r="E384" s="387">
        <v>37439</v>
      </c>
      <c r="F384" s="397">
        <v>34533</v>
      </c>
      <c r="G384" s="379">
        <v>4</v>
      </c>
    </row>
    <row r="385" spans="1:7" x14ac:dyDescent="0.25">
      <c r="A385" s="379" t="str">
        <f>IF(Tabel14[[#This Row],[DRG 2022]]=Tabel14[[#This Row],[DRG 2021]],"Nej","Ja")</f>
        <v>Nej</v>
      </c>
      <c r="B385" s="386" t="s">
        <v>1471</v>
      </c>
      <c r="C385" s="379" t="s">
        <v>1471</v>
      </c>
      <c r="D385" s="379" t="s">
        <v>398</v>
      </c>
      <c r="E385" s="387">
        <v>28863</v>
      </c>
      <c r="F385" s="397">
        <v>27909</v>
      </c>
      <c r="G385" s="379">
        <v>1</v>
      </c>
    </row>
    <row r="386" spans="1:7" x14ac:dyDescent="0.25">
      <c r="A386" s="379" t="str">
        <f>IF(Tabel14[[#This Row],[DRG 2022]]=Tabel14[[#This Row],[DRG 2021]],"Nej","Ja")</f>
        <v>Nej</v>
      </c>
      <c r="B386" s="386" t="s">
        <v>1472</v>
      </c>
      <c r="C386" s="379" t="s">
        <v>1472</v>
      </c>
      <c r="D386" s="379" t="s">
        <v>399</v>
      </c>
      <c r="E386" s="387">
        <v>17556</v>
      </c>
      <c r="F386" s="397">
        <v>16730</v>
      </c>
      <c r="G386" s="379">
        <v>1</v>
      </c>
    </row>
    <row r="387" spans="1:7" x14ac:dyDescent="0.25">
      <c r="A387" s="379" t="str">
        <f>IF(Tabel14[[#This Row],[DRG 2022]]=Tabel14[[#This Row],[DRG 2021]],"Nej","Ja")</f>
        <v>Nej</v>
      </c>
      <c r="B387" s="386" t="s">
        <v>1473</v>
      </c>
      <c r="C387" s="379" t="s">
        <v>1473</v>
      </c>
      <c r="D387" s="379" t="s">
        <v>400</v>
      </c>
      <c r="E387" s="387">
        <v>111598</v>
      </c>
      <c r="F387" s="397">
        <v>104795</v>
      </c>
      <c r="G387" s="379">
        <v>23</v>
      </c>
    </row>
    <row r="388" spans="1:7" x14ac:dyDescent="0.25">
      <c r="A388" s="379" t="str">
        <f>IF(Tabel14[[#This Row],[DRG 2022]]=Tabel14[[#This Row],[DRG 2021]],"Nej","Ja")</f>
        <v>Nej</v>
      </c>
      <c r="B388" s="386" t="s">
        <v>1474</v>
      </c>
      <c r="C388" s="379" t="s">
        <v>1474</v>
      </c>
      <c r="D388" s="379" t="s">
        <v>401</v>
      </c>
      <c r="E388" s="387">
        <v>69033</v>
      </c>
      <c r="F388" s="397">
        <v>67017</v>
      </c>
      <c r="G388" s="379">
        <v>13</v>
      </c>
    </row>
    <row r="389" spans="1:7" x14ac:dyDescent="0.25">
      <c r="A389" s="379" t="str">
        <f>IF(Tabel14[[#This Row],[DRG 2022]]=Tabel14[[#This Row],[DRG 2021]],"Nej","Ja")</f>
        <v>Nej</v>
      </c>
      <c r="B389" s="386" t="s">
        <v>1475</v>
      </c>
      <c r="C389" s="379" t="s">
        <v>1475</v>
      </c>
      <c r="D389" s="379" t="s">
        <v>402</v>
      </c>
      <c r="E389" s="387">
        <v>92674</v>
      </c>
      <c r="F389" s="397">
        <v>84605</v>
      </c>
      <c r="G389" s="379">
        <v>14</v>
      </c>
    </row>
    <row r="390" spans="1:7" x14ac:dyDescent="0.25">
      <c r="A390" s="379" t="str">
        <f>IF(Tabel14[[#This Row],[DRG 2022]]=Tabel14[[#This Row],[DRG 2021]],"Nej","Ja")</f>
        <v>Nej</v>
      </c>
      <c r="B390" s="386" t="s">
        <v>1476</v>
      </c>
      <c r="C390" s="379" t="s">
        <v>1476</v>
      </c>
      <c r="D390" s="379" t="s">
        <v>403</v>
      </c>
      <c r="E390" s="387">
        <v>71212</v>
      </c>
      <c r="F390" s="397">
        <v>63420</v>
      </c>
      <c r="G390" s="379">
        <v>12</v>
      </c>
    </row>
    <row r="391" spans="1:7" x14ac:dyDescent="0.25">
      <c r="A391" s="379" t="str">
        <f>IF(Tabel14[[#This Row],[DRG 2022]]=Tabel14[[#This Row],[DRG 2021]],"Nej","Ja")</f>
        <v>Nej</v>
      </c>
      <c r="B391" s="386" t="s">
        <v>1477</v>
      </c>
      <c r="C391" s="379" t="s">
        <v>1477</v>
      </c>
      <c r="D391" s="379" t="s">
        <v>404</v>
      </c>
      <c r="E391" s="387">
        <v>56120</v>
      </c>
      <c r="F391" s="397">
        <v>48928</v>
      </c>
      <c r="G391" s="379">
        <v>11</v>
      </c>
    </row>
    <row r="392" spans="1:7" x14ac:dyDescent="0.25">
      <c r="A392" s="379" t="str">
        <f>IF(Tabel14[[#This Row],[DRG 2022]]=Tabel14[[#This Row],[DRG 2021]],"Nej","Ja")</f>
        <v>Nej</v>
      </c>
      <c r="B392" s="386" t="s">
        <v>1478</v>
      </c>
      <c r="C392" s="379" t="s">
        <v>1478</v>
      </c>
      <c r="D392" s="379" t="s">
        <v>405</v>
      </c>
      <c r="E392" s="387">
        <v>33907</v>
      </c>
      <c r="F392" s="397">
        <v>30500</v>
      </c>
      <c r="G392" s="379">
        <v>6</v>
      </c>
    </row>
    <row r="393" spans="1:7" x14ac:dyDescent="0.25">
      <c r="A393" s="379" t="str">
        <f>IF(Tabel14[[#This Row],[DRG 2022]]=Tabel14[[#This Row],[DRG 2021]],"Nej","Ja")</f>
        <v>Nej</v>
      </c>
      <c r="B393" s="386" t="s">
        <v>1479</v>
      </c>
      <c r="C393" s="379" t="s">
        <v>1479</v>
      </c>
      <c r="D393" s="379" t="s">
        <v>406</v>
      </c>
      <c r="E393" s="387">
        <v>7704</v>
      </c>
      <c r="F393" s="397">
        <v>7021</v>
      </c>
      <c r="G393" s="379">
        <v>1</v>
      </c>
    </row>
    <row r="394" spans="1:7" x14ac:dyDescent="0.25">
      <c r="A394" s="379" t="str">
        <f>IF(Tabel14[[#This Row],[DRG 2022]]=Tabel14[[#This Row],[DRG 2021]],"Nej","Ja")</f>
        <v>Nej</v>
      </c>
      <c r="B394" s="386" t="s">
        <v>1480</v>
      </c>
      <c r="C394" s="379" t="s">
        <v>1480</v>
      </c>
      <c r="D394" s="379" t="s">
        <v>407</v>
      </c>
      <c r="E394" s="387">
        <v>23921</v>
      </c>
      <c r="F394" s="397">
        <v>28690</v>
      </c>
      <c r="G394" s="379">
        <v>4</v>
      </c>
    </row>
    <row r="395" spans="1:7" x14ac:dyDescent="0.25">
      <c r="A395" s="379" t="str">
        <f>IF(Tabel14[[#This Row],[DRG 2022]]=Tabel14[[#This Row],[DRG 2021]],"Nej","Ja")</f>
        <v>Nej</v>
      </c>
      <c r="B395" s="386" t="s">
        <v>1481</v>
      </c>
      <c r="C395" s="379" t="s">
        <v>1481</v>
      </c>
      <c r="D395" s="379" t="s">
        <v>408</v>
      </c>
      <c r="E395" s="387">
        <v>9861</v>
      </c>
      <c r="F395" s="397">
        <v>9922</v>
      </c>
      <c r="G395" s="379">
        <v>1</v>
      </c>
    </row>
    <row r="396" spans="1:7" x14ac:dyDescent="0.25">
      <c r="A396" s="379" t="str">
        <f>IF(Tabel14[[#This Row],[DRG 2022]]=Tabel14[[#This Row],[DRG 2021]],"Nej","Ja")</f>
        <v>Nej</v>
      </c>
      <c r="B396" s="386" t="s">
        <v>1482</v>
      </c>
      <c r="C396" s="379" t="s">
        <v>1482</v>
      </c>
      <c r="D396" s="379" t="s">
        <v>409</v>
      </c>
      <c r="E396" s="387">
        <v>71797</v>
      </c>
      <c r="F396" s="397">
        <v>51867</v>
      </c>
      <c r="G396" s="379">
        <v>1</v>
      </c>
    </row>
    <row r="397" spans="1:7" x14ac:dyDescent="0.25">
      <c r="A397" s="379" t="str">
        <f>IF(Tabel14[[#This Row],[DRG 2022]]=Tabel14[[#This Row],[DRG 2021]],"Nej","Ja")</f>
        <v>Nej</v>
      </c>
      <c r="B397" s="386" t="s">
        <v>1483</v>
      </c>
      <c r="C397" s="379" t="s">
        <v>1483</v>
      </c>
      <c r="D397" s="379" t="s">
        <v>410</v>
      </c>
      <c r="E397" s="387">
        <v>21429</v>
      </c>
      <c r="F397" s="397">
        <v>18641</v>
      </c>
      <c r="G397" s="379">
        <v>1</v>
      </c>
    </row>
    <row r="398" spans="1:7" x14ac:dyDescent="0.25">
      <c r="A398" s="379" t="str">
        <f>IF(Tabel14[[#This Row],[DRG 2022]]=Tabel14[[#This Row],[DRG 2021]],"Nej","Ja")</f>
        <v>Nej</v>
      </c>
      <c r="B398" s="386" t="s">
        <v>1484</v>
      </c>
      <c r="C398" s="379" t="s">
        <v>1484</v>
      </c>
      <c r="D398" s="379" t="s">
        <v>411</v>
      </c>
      <c r="E398" s="387">
        <v>69233</v>
      </c>
      <c r="F398" s="397">
        <v>64132</v>
      </c>
      <c r="G398" s="379">
        <v>9</v>
      </c>
    </row>
    <row r="399" spans="1:7" x14ac:dyDescent="0.25">
      <c r="A399" s="379" t="str">
        <f>IF(Tabel14[[#This Row],[DRG 2022]]=Tabel14[[#This Row],[DRG 2021]],"Nej","Ja")</f>
        <v>Nej</v>
      </c>
      <c r="B399" s="386" t="s">
        <v>1485</v>
      </c>
      <c r="C399" s="379" t="s">
        <v>1485</v>
      </c>
      <c r="D399" s="379" t="s">
        <v>412</v>
      </c>
      <c r="E399" s="387">
        <v>32230</v>
      </c>
      <c r="F399" s="397">
        <v>26705</v>
      </c>
      <c r="G399" s="379">
        <v>4</v>
      </c>
    </row>
    <row r="400" spans="1:7" x14ac:dyDescent="0.25">
      <c r="A400" s="379" t="str">
        <f>IF(Tabel14[[#This Row],[DRG 2022]]=Tabel14[[#This Row],[DRG 2021]],"Nej","Ja")</f>
        <v>Nej</v>
      </c>
      <c r="B400" s="386" t="s">
        <v>1486</v>
      </c>
      <c r="C400" s="379" t="s">
        <v>1486</v>
      </c>
      <c r="D400" s="379" t="s">
        <v>413</v>
      </c>
      <c r="E400" s="387">
        <v>41849</v>
      </c>
      <c r="F400" s="397">
        <v>35656</v>
      </c>
      <c r="G400" s="379">
        <v>1</v>
      </c>
    </row>
    <row r="401" spans="1:7" x14ac:dyDescent="0.25">
      <c r="A401" s="379" t="str">
        <f>IF(Tabel14[[#This Row],[DRG 2022]]=Tabel14[[#This Row],[DRG 2021]],"Nej","Ja")</f>
        <v>Nej</v>
      </c>
      <c r="B401" s="386" t="s">
        <v>1487</v>
      </c>
      <c r="C401" s="379" t="s">
        <v>1487</v>
      </c>
      <c r="D401" s="379" t="s">
        <v>414</v>
      </c>
      <c r="E401" s="387">
        <v>18479</v>
      </c>
      <c r="F401" s="397">
        <v>16135</v>
      </c>
      <c r="G401" s="379">
        <v>1</v>
      </c>
    </row>
    <row r="402" spans="1:7" x14ac:dyDescent="0.25">
      <c r="A402" s="379" t="str">
        <f>IF(Tabel14[[#This Row],[DRG 2022]]=Tabel14[[#This Row],[DRG 2021]],"Nej","Ja")</f>
        <v>Nej</v>
      </c>
      <c r="B402" s="386" t="s">
        <v>1488</v>
      </c>
      <c r="C402" s="379" t="s">
        <v>1488</v>
      </c>
      <c r="D402" s="379" t="s">
        <v>415</v>
      </c>
      <c r="E402" s="387">
        <v>23450</v>
      </c>
      <c r="F402" s="397">
        <v>19615</v>
      </c>
      <c r="G402" s="379">
        <v>1</v>
      </c>
    </row>
    <row r="403" spans="1:7" x14ac:dyDescent="0.25">
      <c r="A403" s="379" t="str">
        <f>IF(Tabel14[[#This Row],[DRG 2022]]=Tabel14[[#This Row],[DRG 2021]],"Nej","Ja")</f>
        <v>Nej</v>
      </c>
      <c r="B403" s="386" t="s">
        <v>1489</v>
      </c>
      <c r="C403" s="379" t="s">
        <v>1489</v>
      </c>
      <c r="D403" s="379" t="s">
        <v>416</v>
      </c>
      <c r="E403" s="387">
        <v>13819</v>
      </c>
      <c r="F403" s="397">
        <v>13678</v>
      </c>
      <c r="G403" s="379">
        <v>1</v>
      </c>
    </row>
    <row r="404" spans="1:7" x14ac:dyDescent="0.25">
      <c r="A404" s="379" t="str">
        <f>IF(Tabel14[[#This Row],[DRG 2022]]=Tabel14[[#This Row],[DRG 2021]],"Nej","Ja")</f>
        <v>Nej</v>
      </c>
      <c r="B404" s="386" t="s">
        <v>1490</v>
      </c>
      <c r="C404" s="379" t="s">
        <v>1490</v>
      </c>
      <c r="D404" s="379" t="s">
        <v>417</v>
      </c>
      <c r="E404" s="387">
        <v>44539</v>
      </c>
      <c r="F404" s="397">
        <v>35642</v>
      </c>
      <c r="G404" s="379">
        <v>4</v>
      </c>
    </row>
    <row r="405" spans="1:7" x14ac:dyDescent="0.25">
      <c r="A405" s="379" t="str">
        <f>IF(Tabel14[[#This Row],[DRG 2022]]=Tabel14[[#This Row],[DRG 2021]],"Nej","Ja")</f>
        <v>Nej</v>
      </c>
      <c r="B405" s="386" t="s">
        <v>1491</v>
      </c>
      <c r="C405" s="379" t="s">
        <v>1491</v>
      </c>
      <c r="D405" s="379" t="s">
        <v>418</v>
      </c>
      <c r="E405" s="387">
        <v>87789</v>
      </c>
      <c r="F405" s="397">
        <v>77563</v>
      </c>
      <c r="G405" s="379">
        <v>19</v>
      </c>
    </row>
    <row r="406" spans="1:7" x14ac:dyDescent="0.25">
      <c r="A406" s="379" t="str">
        <f>IF(Tabel14[[#This Row],[DRG 2022]]=Tabel14[[#This Row],[DRG 2021]],"Nej","Ja")</f>
        <v>Nej</v>
      </c>
      <c r="B406" s="386" t="s">
        <v>1492</v>
      </c>
      <c r="C406" s="379" t="s">
        <v>1492</v>
      </c>
      <c r="D406" s="379" t="s">
        <v>419</v>
      </c>
      <c r="E406" s="387">
        <v>18596</v>
      </c>
      <c r="F406" s="397">
        <v>16814</v>
      </c>
      <c r="G406" s="379">
        <v>1</v>
      </c>
    </row>
    <row r="407" spans="1:7" x14ac:dyDescent="0.25">
      <c r="A407" s="379" t="str">
        <f>IF(Tabel14[[#This Row],[DRG 2022]]=Tabel14[[#This Row],[DRG 2021]],"Nej","Ja")</f>
        <v>Nej</v>
      </c>
      <c r="B407" s="386" t="s">
        <v>1493</v>
      </c>
      <c r="C407" s="379" t="s">
        <v>1493</v>
      </c>
      <c r="D407" s="379" t="s">
        <v>420</v>
      </c>
      <c r="E407" s="387">
        <v>34314</v>
      </c>
      <c r="F407" s="397">
        <v>24945</v>
      </c>
      <c r="G407" s="379">
        <v>4</v>
      </c>
    </row>
    <row r="408" spans="1:7" x14ac:dyDescent="0.25">
      <c r="A408" s="379" t="str">
        <f>IF(Tabel14[[#This Row],[DRG 2022]]=Tabel14[[#This Row],[DRG 2021]],"Nej","Ja")</f>
        <v>Nej</v>
      </c>
      <c r="B408" s="386" t="s">
        <v>1494</v>
      </c>
      <c r="C408" s="379" t="s">
        <v>1494</v>
      </c>
      <c r="D408" s="379" t="s">
        <v>421</v>
      </c>
      <c r="E408" s="387">
        <v>56493</v>
      </c>
      <c r="F408" s="397">
        <v>49583</v>
      </c>
      <c r="G408" s="379">
        <v>9</v>
      </c>
    </row>
    <row r="409" spans="1:7" x14ac:dyDescent="0.25">
      <c r="A409" s="379" t="str">
        <f>IF(Tabel14[[#This Row],[DRG 2022]]=Tabel14[[#This Row],[DRG 2021]],"Nej","Ja")</f>
        <v>Nej</v>
      </c>
      <c r="B409" s="386" t="s">
        <v>1495</v>
      </c>
      <c r="C409" s="379" t="s">
        <v>1495</v>
      </c>
      <c r="D409" s="379" t="s">
        <v>422</v>
      </c>
      <c r="E409" s="387">
        <v>28510</v>
      </c>
      <c r="F409" s="397">
        <v>26047</v>
      </c>
      <c r="G409" s="379">
        <v>1</v>
      </c>
    </row>
    <row r="410" spans="1:7" x14ac:dyDescent="0.25">
      <c r="A410" s="379" t="str">
        <f>IF(Tabel14[[#This Row],[DRG 2022]]=Tabel14[[#This Row],[DRG 2021]],"Nej","Ja")</f>
        <v>Nej</v>
      </c>
      <c r="B410" s="386" t="s">
        <v>1496</v>
      </c>
      <c r="C410" s="379" t="s">
        <v>1496</v>
      </c>
      <c r="D410" s="379" t="s">
        <v>423</v>
      </c>
      <c r="E410" s="387">
        <v>10403</v>
      </c>
      <c r="F410" s="397">
        <v>9727</v>
      </c>
      <c r="G410" s="379">
        <v>1</v>
      </c>
    </row>
    <row r="411" spans="1:7" x14ac:dyDescent="0.25">
      <c r="A411" s="379" t="str">
        <f>IF(Tabel14[[#This Row],[DRG 2022]]=Tabel14[[#This Row],[DRG 2021]],"Nej","Ja")</f>
        <v>Nej</v>
      </c>
      <c r="B411" s="386" t="s">
        <v>1497</v>
      </c>
      <c r="C411" s="379" t="s">
        <v>1497</v>
      </c>
      <c r="D411" s="379" t="s">
        <v>424</v>
      </c>
      <c r="E411" s="387">
        <v>15867</v>
      </c>
      <c r="F411" s="397">
        <v>12947</v>
      </c>
      <c r="G411" s="379">
        <v>1</v>
      </c>
    </row>
    <row r="412" spans="1:7" x14ac:dyDescent="0.25">
      <c r="A412" s="379" t="str">
        <f>IF(Tabel14[[#This Row],[DRG 2022]]=Tabel14[[#This Row],[DRG 2021]],"Nej","Ja")</f>
        <v>Nej</v>
      </c>
      <c r="B412" s="386" t="s">
        <v>1498</v>
      </c>
      <c r="C412" s="379" t="s">
        <v>1498</v>
      </c>
      <c r="D412" s="379" t="s">
        <v>425</v>
      </c>
      <c r="E412" s="387">
        <v>25148</v>
      </c>
      <c r="F412" s="397">
        <v>23837</v>
      </c>
      <c r="G412" s="379">
        <v>1</v>
      </c>
    </row>
    <row r="413" spans="1:7" x14ac:dyDescent="0.25">
      <c r="A413" s="379" t="str">
        <f>IF(Tabel14[[#This Row],[DRG 2022]]=Tabel14[[#This Row],[DRG 2021]],"Nej","Ja")</f>
        <v>Nej</v>
      </c>
      <c r="B413" s="386" t="s">
        <v>1499</v>
      </c>
      <c r="C413" s="379" t="s">
        <v>1499</v>
      </c>
      <c r="D413" s="379" t="s">
        <v>426</v>
      </c>
      <c r="E413" s="387">
        <v>21463</v>
      </c>
      <c r="F413" s="397">
        <v>18296</v>
      </c>
      <c r="G413" s="379">
        <v>1</v>
      </c>
    </row>
    <row r="414" spans="1:7" x14ac:dyDescent="0.25">
      <c r="A414" s="379" t="str">
        <f>IF(Tabel14[[#This Row],[DRG 2022]]=Tabel14[[#This Row],[DRG 2021]],"Nej","Ja")</f>
        <v>Nej</v>
      </c>
      <c r="B414" s="386" t="s">
        <v>1500</v>
      </c>
      <c r="C414" s="379" t="s">
        <v>1500</v>
      </c>
      <c r="D414" s="379" t="s">
        <v>427</v>
      </c>
      <c r="E414" s="387">
        <v>11737</v>
      </c>
      <c r="F414" s="397">
        <v>11080</v>
      </c>
      <c r="G414" s="379">
        <v>1</v>
      </c>
    </row>
    <row r="415" spans="1:7" x14ac:dyDescent="0.25">
      <c r="A415" s="379" t="str">
        <f>IF(Tabel14[[#This Row],[DRG 2022]]=Tabel14[[#This Row],[DRG 2021]],"Nej","Ja")</f>
        <v>Nej</v>
      </c>
      <c r="B415" s="386" t="s">
        <v>1501</v>
      </c>
      <c r="C415" s="379" t="s">
        <v>1501</v>
      </c>
      <c r="D415" s="379" t="s">
        <v>428</v>
      </c>
      <c r="E415" s="387">
        <v>15415</v>
      </c>
      <c r="F415" s="397">
        <v>13899</v>
      </c>
      <c r="G415" s="379">
        <v>1</v>
      </c>
    </row>
    <row r="416" spans="1:7" x14ac:dyDescent="0.25">
      <c r="A416" s="379" t="str">
        <f>IF(Tabel14[[#This Row],[DRG 2022]]=Tabel14[[#This Row],[DRG 2021]],"Nej","Ja")</f>
        <v>Nej</v>
      </c>
      <c r="B416" s="386" t="s">
        <v>1502</v>
      </c>
      <c r="C416" s="379" t="s">
        <v>1502</v>
      </c>
      <c r="D416" s="379" t="s">
        <v>429</v>
      </c>
      <c r="E416" s="387">
        <v>10793</v>
      </c>
      <c r="F416" s="397">
        <v>8271</v>
      </c>
      <c r="G416" s="379">
        <v>1</v>
      </c>
    </row>
    <row r="417" spans="1:8" x14ac:dyDescent="0.25">
      <c r="A417" s="379" t="str">
        <f>IF(Tabel14[[#This Row],[DRG 2022]]=Tabel14[[#This Row],[DRG 2021]],"Nej","Ja")</f>
        <v>Nej</v>
      </c>
      <c r="B417" s="386" t="s">
        <v>1503</v>
      </c>
      <c r="C417" s="379" t="s">
        <v>1503</v>
      </c>
      <c r="D417" s="379" t="s">
        <v>430</v>
      </c>
      <c r="E417" s="387">
        <v>21720</v>
      </c>
      <c r="F417" s="397">
        <v>18359</v>
      </c>
      <c r="G417" s="379">
        <v>1</v>
      </c>
    </row>
    <row r="418" spans="1:8" x14ac:dyDescent="0.25">
      <c r="A418" s="379" t="str">
        <f>IF(Tabel14[[#This Row],[DRG 2022]]=Tabel14[[#This Row],[DRG 2021]],"Nej","Ja")</f>
        <v>Nej</v>
      </c>
      <c r="B418" s="386" t="s">
        <v>1504</v>
      </c>
      <c r="C418" s="379" t="s">
        <v>1504</v>
      </c>
      <c r="D418" s="379" t="s">
        <v>431</v>
      </c>
      <c r="E418" s="387">
        <v>10193</v>
      </c>
      <c r="F418" s="397">
        <v>9608</v>
      </c>
      <c r="G418" s="379">
        <v>1</v>
      </c>
    </row>
    <row r="419" spans="1:8" x14ac:dyDescent="0.25">
      <c r="A419" s="379" t="str">
        <f>IF(Tabel14[[#This Row],[DRG 2022]]=Tabel14[[#This Row],[DRG 2021]],"Nej","Ja")</f>
        <v>Nej</v>
      </c>
      <c r="B419" s="386" t="s">
        <v>1505</v>
      </c>
      <c r="C419" s="379" t="s">
        <v>1505</v>
      </c>
      <c r="D419" s="379" t="s">
        <v>432</v>
      </c>
      <c r="E419" s="387">
        <v>24303</v>
      </c>
      <c r="F419" s="397">
        <v>19725</v>
      </c>
      <c r="G419" s="379">
        <v>1</v>
      </c>
    </row>
    <row r="420" spans="1:8" x14ac:dyDescent="0.25">
      <c r="A420" s="379" t="str">
        <f>IF(Tabel14[[#This Row],[DRG 2022]]=Tabel14[[#This Row],[DRG 2021]],"Nej","Ja")</f>
        <v>Nej</v>
      </c>
      <c r="B420" s="386" t="s">
        <v>1506</v>
      </c>
      <c r="C420" s="379" t="s">
        <v>1506</v>
      </c>
      <c r="D420" s="379" t="s">
        <v>433</v>
      </c>
      <c r="E420" s="387">
        <v>6136</v>
      </c>
      <c r="F420" s="397">
        <v>5152</v>
      </c>
      <c r="G420" s="379">
        <v>1</v>
      </c>
    </row>
    <row r="421" spans="1:8" x14ac:dyDescent="0.25">
      <c r="A421" s="379" t="str">
        <f>IF(Tabel14[[#This Row],[DRG 2022]]=Tabel14[[#This Row],[DRG 2021]],"Nej","Ja")</f>
        <v>Nej</v>
      </c>
      <c r="B421" s="386" t="s">
        <v>1507</v>
      </c>
      <c r="C421" s="379" t="s">
        <v>1507</v>
      </c>
      <c r="D421" s="379" t="s">
        <v>434</v>
      </c>
      <c r="E421" s="387">
        <v>12312</v>
      </c>
      <c r="F421" s="397">
        <v>12571</v>
      </c>
      <c r="G421" s="379">
        <v>1</v>
      </c>
    </row>
    <row r="422" spans="1:8" x14ac:dyDescent="0.25">
      <c r="A422" s="379" t="str">
        <f>IF(Tabel14[[#This Row],[DRG 2022]]=Tabel14[[#This Row],[DRG 2021]],"Nej","Ja")</f>
        <v>Nej</v>
      </c>
      <c r="B422" s="386" t="s">
        <v>1508</v>
      </c>
      <c r="C422" s="379" t="s">
        <v>1508</v>
      </c>
      <c r="D422" s="379" t="s">
        <v>435</v>
      </c>
      <c r="E422" s="387">
        <v>74772</v>
      </c>
      <c r="F422" s="397">
        <v>64080</v>
      </c>
      <c r="G422" s="379">
        <v>6</v>
      </c>
    </row>
    <row r="423" spans="1:8" x14ac:dyDescent="0.25">
      <c r="A423" s="379" t="str">
        <f>IF(Tabel14[[#This Row],[DRG 2022]]=Tabel14[[#This Row],[DRG 2021]],"Nej","Ja")</f>
        <v>Nej</v>
      </c>
      <c r="B423" s="386" t="s">
        <v>1509</v>
      </c>
      <c r="C423" s="379" t="s">
        <v>1509</v>
      </c>
      <c r="D423" s="379" t="s">
        <v>436</v>
      </c>
      <c r="E423" s="387">
        <v>24232</v>
      </c>
      <c r="F423" s="397">
        <v>21154</v>
      </c>
      <c r="G423" s="379">
        <v>1</v>
      </c>
    </row>
    <row r="424" spans="1:8" x14ac:dyDescent="0.25">
      <c r="A424" s="379" t="str">
        <f>IF(Tabel14[[#This Row],[DRG 2022]]=Tabel14[[#This Row],[DRG 2021]],"Nej","Ja")</f>
        <v>Nej</v>
      </c>
      <c r="B424" s="386" t="s">
        <v>1510</v>
      </c>
      <c r="C424" s="379" t="s">
        <v>1510</v>
      </c>
      <c r="D424" s="379" t="s">
        <v>437</v>
      </c>
      <c r="E424" s="387">
        <v>14161</v>
      </c>
      <c r="F424" s="397">
        <v>13795</v>
      </c>
      <c r="G424" s="379">
        <v>1</v>
      </c>
    </row>
    <row r="425" spans="1:8" x14ac:dyDescent="0.25">
      <c r="A425" s="379" t="str">
        <f>IF(Tabel14[[#This Row],[DRG 2022]]=Tabel14[[#This Row],[DRG 2021]],"Nej","Ja")</f>
        <v>Nej</v>
      </c>
      <c r="B425" s="386" t="s">
        <v>1511</v>
      </c>
      <c r="C425" s="379" t="s">
        <v>1511</v>
      </c>
      <c r="D425" s="379" t="s">
        <v>438</v>
      </c>
      <c r="E425" s="387">
        <v>37456</v>
      </c>
      <c r="F425" s="397">
        <v>29911</v>
      </c>
      <c r="G425" s="379">
        <v>1</v>
      </c>
    </row>
    <row r="426" spans="1:8" x14ac:dyDescent="0.25">
      <c r="A426" s="379" t="str">
        <f>IF(Tabel14[[#This Row],[DRG 2022]]=Tabel14[[#This Row],[DRG 2021]],"Nej","Ja")</f>
        <v>Nej</v>
      </c>
      <c r="B426" s="386" t="s">
        <v>1512</v>
      </c>
      <c r="C426" s="379" t="s">
        <v>1512</v>
      </c>
      <c r="D426" s="379" t="s">
        <v>439</v>
      </c>
      <c r="E426" s="387">
        <v>18184</v>
      </c>
      <c r="F426" s="397">
        <v>16495</v>
      </c>
      <c r="G426" s="379">
        <v>1</v>
      </c>
    </row>
    <row r="427" spans="1:8" x14ac:dyDescent="0.25">
      <c r="A427" s="379" t="str">
        <f>IF(Tabel14[[#This Row],[DRG 2022]]=Tabel14[[#This Row],[DRG 2021]],"Nej","Ja")</f>
        <v>Nej</v>
      </c>
      <c r="B427" s="386" t="s">
        <v>1513</v>
      </c>
      <c r="C427" s="379" t="s">
        <v>1513</v>
      </c>
      <c r="D427" s="379" t="s">
        <v>2366</v>
      </c>
      <c r="E427" s="387">
        <v>206425</v>
      </c>
      <c r="F427" s="397">
        <v>165662</v>
      </c>
      <c r="G427" s="379">
        <v>54</v>
      </c>
      <c r="H427" s="379" t="s">
        <v>2441</v>
      </c>
    </row>
    <row r="428" spans="1:8" x14ac:dyDescent="0.25">
      <c r="A428" s="379" t="str">
        <f>IF(Tabel14[[#This Row],[DRG 2022]]=Tabel14[[#This Row],[DRG 2021]],"Nej","Ja")</f>
        <v>Nej</v>
      </c>
      <c r="B428" s="386" t="s">
        <v>1514</v>
      </c>
      <c r="C428" s="379" t="s">
        <v>1514</v>
      </c>
      <c r="D428" s="379" t="s">
        <v>440</v>
      </c>
      <c r="E428" s="387">
        <v>101953</v>
      </c>
      <c r="F428" s="397">
        <v>69774</v>
      </c>
      <c r="G428" s="379">
        <v>23</v>
      </c>
      <c r="H428" s="379" t="s">
        <v>2441</v>
      </c>
    </row>
    <row r="429" spans="1:8" x14ac:dyDescent="0.25">
      <c r="A429" s="379" t="str">
        <f>IF(Tabel14[[#This Row],[DRG 2022]]=Tabel14[[#This Row],[DRG 2021]],"Nej","Ja")</f>
        <v>Nej</v>
      </c>
      <c r="B429" s="386" t="s">
        <v>1515</v>
      </c>
      <c r="C429" s="379" t="s">
        <v>1515</v>
      </c>
      <c r="D429" s="379" t="s">
        <v>718</v>
      </c>
      <c r="E429" s="387">
        <v>1910</v>
      </c>
      <c r="F429" s="397">
        <v>2129</v>
      </c>
      <c r="G429" s="379">
        <v>1</v>
      </c>
      <c r="H429" s="379" t="s">
        <v>2442</v>
      </c>
    </row>
    <row r="430" spans="1:8" x14ac:dyDescent="0.25">
      <c r="A430" s="379" t="str">
        <f>IF(Tabel14[[#This Row],[DRG 2022]]=Tabel14[[#This Row],[DRG 2021]],"Nej","Ja")</f>
        <v>Nej</v>
      </c>
      <c r="B430" s="386" t="s">
        <v>1516</v>
      </c>
      <c r="C430" s="379" t="s">
        <v>1516</v>
      </c>
      <c r="D430" s="379" t="s">
        <v>719</v>
      </c>
      <c r="E430" s="387">
        <v>2157</v>
      </c>
      <c r="F430" s="397">
        <v>1939</v>
      </c>
      <c r="G430" s="379">
        <v>1</v>
      </c>
      <c r="H430" s="379" t="s">
        <v>2442</v>
      </c>
    </row>
    <row r="431" spans="1:8" x14ac:dyDescent="0.25">
      <c r="A431" s="379" t="str">
        <f>IF(Tabel14[[#This Row],[DRG 2022]]=Tabel14[[#This Row],[DRG 2021]],"Nej","Ja")</f>
        <v>Nej</v>
      </c>
      <c r="B431" s="386" t="s">
        <v>1517</v>
      </c>
      <c r="C431" s="379" t="s">
        <v>1517</v>
      </c>
      <c r="D431" s="379" t="s">
        <v>720</v>
      </c>
      <c r="E431" s="387">
        <v>3710</v>
      </c>
      <c r="F431" s="397">
        <v>3586</v>
      </c>
      <c r="G431" s="379">
        <v>1</v>
      </c>
      <c r="H431" s="379" t="s">
        <v>2442</v>
      </c>
    </row>
    <row r="432" spans="1:8" x14ac:dyDescent="0.25">
      <c r="A432" s="379" t="str">
        <f>IF(Tabel14[[#This Row],[DRG 2022]]=Tabel14[[#This Row],[DRG 2021]],"Nej","Ja")</f>
        <v>Nej</v>
      </c>
      <c r="B432" s="386" t="s">
        <v>1518</v>
      </c>
      <c r="C432" s="379" t="s">
        <v>1518</v>
      </c>
      <c r="D432" s="379" t="s">
        <v>1519</v>
      </c>
      <c r="E432" s="387">
        <v>5211</v>
      </c>
      <c r="F432" s="397">
        <v>5037</v>
      </c>
      <c r="G432" s="379">
        <v>1</v>
      </c>
      <c r="H432" s="379" t="s">
        <v>2442</v>
      </c>
    </row>
    <row r="433" spans="1:8" x14ac:dyDescent="0.25">
      <c r="A433" s="379" t="str">
        <f>IF(Tabel14[[#This Row],[DRG 2022]]=Tabel14[[#This Row],[DRG 2021]],"Nej","Ja")</f>
        <v>Nej</v>
      </c>
      <c r="B433" s="386" t="s">
        <v>1520</v>
      </c>
      <c r="C433" s="379" t="s">
        <v>1520</v>
      </c>
      <c r="D433" s="379" t="s">
        <v>882</v>
      </c>
      <c r="E433" s="387">
        <v>5082</v>
      </c>
      <c r="F433" s="397">
        <v>4912</v>
      </c>
      <c r="G433" s="379">
        <v>1</v>
      </c>
      <c r="H433" s="379" t="s">
        <v>2442</v>
      </c>
    </row>
    <row r="434" spans="1:8" x14ac:dyDescent="0.25">
      <c r="A434" s="379" t="str">
        <f>IF(Tabel14[[#This Row],[DRG 2022]]=Tabel14[[#This Row],[DRG 2021]],"Nej","Ja")</f>
        <v>Nej</v>
      </c>
      <c r="B434" s="386" t="s">
        <v>1521</v>
      </c>
      <c r="C434" s="379" t="s">
        <v>1521</v>
      </c>
      <c r="D434" s="379" t="s">
        <v>883</v>
      </c>
      <c r="E434" s="387">
        <v>3050</v>
      </c>
      <c r="F434" s="397">
        <v>2793</v>
      </c>
      <c r="G434" s="379">
        <v>1</v>
      </c>
      <c r="H434" s="379" t="s">
        <v>2442</v>
      </c>
    </row>
    <row r="435" spans="1:8" x14ac:dyDescent="0.25">
      <c r="A435" s="379" t="str">
        <f>IF(Tabel14[[#This Row],[DRG 2022]]=Tabel14[[#This Row],[DRG 2021]],"Nej","Ja")</f>
        <v>Nej</v>
      </c>
      <c r="B435" s="386" t="s">
        <v>1522</v>
      </c>
      <c r="C435" s="379" t="s">
        <v>1522</v>
      </c>
      <c r="D435" s="379" t="s">
        <v>895</v>
      </c>
      <c r="E435" s="387">
        <v>5428</v>
      </c>
      <c r="F435" s="397">
        <v>6643</v>
      </c>
      <c r="G435" s="379">
        <v>1</v>
      </c>
      <c r="H435" s="379" t="s">
        <v>2442</v>
      </c>
    </row>
    <row r="436" spans="1:8" x14ac:dyDescent="0.25">
      <c r="A436" s="379" t="str">
        <f>IF(Tabel14[[#This Row],[DRG 2022]]=Tabel14[[#This Row],[DRG 2021]],"Nej","Ja")</f>
        <v>Nej</v>
      </c>
      <c r="B436" s="386" t="s">
        <v>1523</v>
      </c>
      <c r="C436" s="379" t="s">
        <v>1523</v>
      </c>
      <c r="D436" s="379" t="s">
        <v>1524</v>
      </c>
      <c r="E436" s="387">
        <v>861</v>
      </c>
      <c r="F436" s="397">
        <v>832</v>
      </c>
      <c r="G436" s="379">
        <v>1</v>
      </c>
      <c r="H436" s="379" t="s">
        <v>2442</v>
      </c>
    </row>
    <row r="437" spans="1:8" x14ac:dyDescent="0.25">
      <c r="A437" s="379" t="str">
        <f>IF(Tabel14[[#This Row],[DRG 2022]]=Tabel14[[#This Row],[DRG 2021]],"Nej","Ja")</f>
        <v>Nej</v>
      </c>
      <c r="B437" s="386" t="s">
        <v>1525</v>
      </c>
      <c r="C437" s="379" t="s">
        <v>1525</v>
      </c>
      <c r="D437" s="379" t="s">
        <v>473</v>
      </c>
      <c r="E437" s="387">
        <v>49530</v>
      </c>
      <c r="F437" s="397">
        <v>51352</v>
      </c>
      <c r="G437" s="379">
        <v>15</v>
      </c>
      <c r="H437" s="379" t="s">
        <v>2441</v>
      </c>
    </row>
    <row r="438" spans="1:8" x14ac:dyDescent="0.25">
      <c r="A438" s="379" t="str">
        <f>IF(Tabel14[[#This Row],[DRG 2022]]=Tabel14[[#This Row],[DRG 2021]],"Nej","Ja")</f>
        <v>Nej</v>
      </c>
      <c r="B438" s="386" t="s">
        <v>1526</v>
      </c>
      <c r="C438" s="379" t="s">
        <v>1526</v>
      </c>
      <c r="D438" s="379" t="s">
        <v>474</v>
      </c>
      <c r="E438" s="387">
        <v>36407</v>
      </c>
      <c r="F438" s="397">
        <v>33855</v>
      </c>
      <c r="G438" s="379">
        <v>14</v>
      </c>
      <c r="H438" s="379" t="s">
        <v>2441</v>
      </c>
    </row>
    <row r="439" spans="1:8" x14ac:dyDescent="0.25">
      <c r="A439" s="379" t="str">
        <f>IF(Tabel14[[#This Row],[DRG 2022]]=Tabel14[[#This Row],[DRG 2021]],"Nej","Ja")</f>
        <v>Nej</v>
      </c>
      <c r="B439" s="386" t="s">
        <v>1527</v>
      </c>
      <c r="C439" s="379" t="s">
        <v>1527</v>
      </c>
      <c r="D439" s="379" t="s">
        <v>475</v>
      </c>
      <c r="E439" s="387">
        <v>19518</v>
      </c>
      <c r="F439" s="397">
        <v>11157</v>
      </c>
      <c r="G439" s="379">
        <v>4</v>
      </c>
    </row>
    <row r="440" spans="1:8" x14ac:dyDescent="0.25">
      <c r="A440" s="379" t="str">
        <f>IF(Tabel14[[#This Row],[DRG 2022]]=Tabel14[[#This Row],[DRG 2021]],"Nej","Ja")</f>
        <v>Nej</v>
      </c>
      <c r="B440" s="386" t="s">
        <v>1528</v>
      </c>
      <c r="C440" s="379" t="s">
        <v>1528</v>
      </c>
      <c r="D440" s="379" t="s">
        <v>476</v>
      </c>
      <c r="E440" s="387">
        <v>31420</v>
      </c>
      <c r="F440" s="397">
        <v>26478</v>
      </c>
      <c r="G440" s="379">
        <v>11</v>
      </c>
      <c r="H440" s="379" t="s">
        <v>2441</v>
      </c>
    </row>
    <row r="441" spans="1:8" x14ac:dyDescent="0.25">
      <c r="A441" s="379" t="str">
        <f>IF(Tabel14[[#This Row],[DRG 2022]]=Tabel14[[#This Row],[DRG 2021]],"Nej","Ja")</f>
        <v>Nej</v>
      </c>
      <c r="B441" s="386" t="s">
        <v>1529</v>
      </c>
      <c r="C441" s="379" t="s">
        <v>1529</v>
      </c>
      <c r="D441" s="379" t="s">
        <v>477</v>
      </c>
      <c r="E441" s="387">
        <v>20851</v>
      </c>
      <c r="F441" s="397">
        <v>17890</v>
      </c>
      <c r="G441" s="379">
        <v>6</v>
      </c>
      <c r="H441" s="379" t="s">
        <v>2441</v>
      </c>
    </row>
    <row r="442" spans="1:8" x14ac:dyDescent="0.25">
      <c r="A442" s="379" t="str">
        <f>IF(Tabel14[[#This Row],[DRG 2022]]=Tabel14[[#This Row],[DRG 2021]],"Nej","Ja")</f>
        <v>Nej</v>
      </c>
      <c r="B442" s="386" t="s">
        <v>1530</v>
      </c>
      <c r="C442" s="379" t="s">
        <v>1530</v>
      </c>
      <c r="D442" s="379" t="s">
        <v>478</v>
      </c>
      <c r="E442" s="387">
        <v>53733</v>
      </c>
      <c r="F442" s="397">
        <v>57488</v>
      </c>
      <c r="G442" s="379">
        <v>17</v>
      </c>
      <c r="H442" s="379" t="s">
        <v>2441</v>
      </c>
    </row>
    <row r="443" spans="1:8" x14ac:dyDescent="0.25">
      <c r="A443" s="379" t="str">
        <f>IF(Tabel14[[#This Row],[DRG 2022]]=Tabel14[[#This Row],[DRG 2021]],"Nej","Ja")</f>
        <v>Nej</v>
      </c>
      <c r="B443" s="386" t="s">
        <v>1531</v>
      </c>
      <c r="C443" s="379" t="s">
        <v>1531</v>
      </c>
      <c r="D443" s="379" t="s">
        <v>479</v>
      </c>
      <c r="E443" s="387">
        <v>24358</v>
      </c>
      <c r="F443" s="397">
        <v>12229</v>
      </c>
      <c r="G443" s="379">
        <v>6</v>
      </c>
      <c r="H443" s="379" t="s">
        <v>2441</v>
      </c>
    </row>
    <row r="444" spans="1:8" x14ac:dyDescent="0.25">
      <c r="A444" s="379" t="str">
        <f>IF(Tabel14[[#This Row],[DRG 2022]]=Tabel14[[#This Row],[DRG 2021]],"Nej","Ja")</f>
        <v>Nej</v>
      </c>
      <c r="B444" s="386" t="s">
        <v>1532</v>
      </c>
      <c r="C444" s="379" t="s">
        <v>1532</v>
      </c>
      <c r="D444" s="379" t="s">
        <v>480</v>
      </c>
      <c r="E444" s="387">
        <v>35099</v>
      </c>
      <c r="F444" s="397">
        <v>36865</v>
      </c>
      <c r="G444" s="379">
        <v>11</v>
      </c>
      <c r="H444" s="379" t="s">
        <v>2441</v>
      </c>
    </row>
    <row r="445" spans="1:8" x14ac:dyDescent="0.25">
      <c r="A445" s="379" t="str">
        <f>IF(Tabel14[[#This Row],[DRG 2022]]=Tabel14[[#This Row],[DRG 2021]],"Nej","Ja")</f>
        <v>Nej</v>
      </c>
      <c r="B445" s="386" t="s">
        <v>1533</v>
      </c>
      <c r="C445" s="379" t="s">
        <v>1533</v>
      </c>
      <c r="D445" s="379" t="s">
        <v>481</v>
      </c>
      <c r="E445" s="387">
        <v>2121</v>
      </c>
      <c r="F445" s="397">
        <v>2002</v>
      </c>
      <c r="G445" s="379">
        <v>1</v>
      </c>
    </row>
    <row r="446" spans="1:8" x14ac:dyDescent="0.25">
      <c r="A446" s="379" t="str">
        <f>IF(Tabel14[[#This Row],[DRG 2022]]=Tabel14[[#This Row],[DRG 2021]],"Nej","Ja")</f>
        <v>Nej</v>
      </c>
      <c r="B446" s="386" t="s">
        <v>1534</v>
      </c>
      <c r="C446" s="379" t="s">
        <v>1534</v>
      </c>
      <c r="D446" s="379" t="s">
        <v>1535</v>
      </c>
      <c r="E446" s="387">
        <v>2041</v>
      </c>
      <c r="F446" s="397">
        <v>1735</v>
      </c>
      <c r="G446" s="379">
        <v>1</v>
      </c>
      <c r="H446" s="379" t="s">
        <v>2442</v>
      </c>
    </row>
    <row r="447" spans="1:8" x14ac:dyDescent="0.25">
      <c r="A447" s="379" t="str">
        <f>IF(Tabel14[[#This Row],[DRG 2022]]=Tabel14[[#This Row],[DRG 2021]],"Nej","Ja")</f>
        <v>Nej</v>
      </c>
      <c r="B447" s="386" t="s">
        <v>1536</v>
      </c>
      <c r="C447" s="379" t="s">
        <v>1536</v>
      </c>
      <c r="D447" s="379" t="s">
        <v>1537</v>
      </c>
      <c r="E447" s="387">
        <v>1651</v>
      </c>
      <c r="F447" s="397">
        <v>1477</v>
      </c>
      <c r="G447" s="379">
        <v>1</v>
      </c>
      <c r="H447" s="379" t="s">
        <v>2442</v>
      </c>
    </row>
    <row r="448" spans="1:8" x14ac:dyDescent="0.25">
      <c r="A448" s="379" t="str">
        <f>IF(Tabel14[[#This Row],[DRG 2022]]=Tabel14[[#This Row],[DRG 2021]],"Nej","Ja")</f>
        <v>Nej</v>
      </c>
      <c r="B448" s="386" t="s">
        <v>1538</v>
      </c>
      <c r="C448" s="379" t="s">
        <v>1538</v>
      </c>
      <c r="D448" s="379" t="s">
        <v>2367</v>
      </c>
      <c r="E448" s="387">
        <v>113402</v>
      </c>
      <c r="F448" s="397">
        <v>109609</v>
      </c>
      <c r="G448" s="379">
        <v>12</v>
      </c>
    </row>
    <row r="449" spans="1:8" x14ac:dyDescent="0.25">
      <c r="A449" s="379" t="str">
        <f>IF(Tabel14[[#This Row],[DRG 2022]]=Tabel14[[#This Row],[DRG 2021]],"Nej","Ja")</f>
        <v>Nej</v>
      </c>
      <c r="B449" s="386" t="s">
        <v>1539</v>
      </c>
      <c r="C449" s="379" t="s">
        <v>1539</v>
      </c>
      <c r="D449" s="379" t="s">
        <v>2368</v>
      </c>
      <c r="E449" s="387">
        <v>67808</v>
      </c>
      <c r="F449" s="397">
        <v>50324</v>
      </c>
      <c r="G449" s="379">
        <v>4</v>
      </c>
    </row>
    <row r="450" spans="1:8" x14ac:dyDescent="0.25">
      <c r="A450" s="379" t="str">
        <f>IF(Tabel14[[#This Row],[DRG 2022]]=Tabel14[[#This Row],[DRG 2021]],"Nej","Ja")</f>
        <v>Nej</v>
      </c>
      <c r="B450" s="386" t="s">
        <v>1540</v>
      </c>
      <c r="C450" s="379" t="s">
        <v>1540</v>
      </c>
      <c r="D450" s="379" t="s">
        <v>459</v>
      </c>
      <c r="E450" s="387">
        <v>37890</v>
      </c>
      <c r="F450" s="397">
        <v>36040</v>
      </c>
      <c r="G450" s="379">
        <v>1</v>
      </c>
    </row>
    <row r="451" spans="1:8" x14ac:dyDescent="0.25">
      <c r="A451" s="379" t="str">
        <f>IF(Tabel14[[#This Row],[DRG 2022]]=Tabel14[[#This Row],[DRG 2021]],"Nej","Ja")</f>
        <v>Nej</v>
      </c>
      <c r="B451" s="386" t="s">
        <v>1541</v>
      </c>
      <c r="C451" s="379" t="s">
        <v>1541</v>
      </c>
      <c r="D451" s="379" t="s">
        <v>460</v>
      </c>
      <c r="E451" s="387">
        <v>25760</v>
      </c>
      <c r="F451" s="397">
        <v>23372</v>
      </c>
      <c r="G451" s="379">
        <v>1</v>
      </c>
    </row>
    <row r="452" spans="1:8" x14ac:dyDescent="0.25">
      <c r="A452" s="379" t="str">
        <f>IF(Tabel14[[#This Row],[DRG 2022]]=Tabel14[[#This Row],[DRG 2021]],"Nej","Ja")</f>
        <v>Nej</v>
      </c>
      <c r="B452" s="386" t="s">
        <v>1542</v>
      </c>
      <c r="C452" s="379" t="s">
        <v>1542</v>
      </c>
      <c r="D452" s="379" t="s">
        <v>461</v>
      </c>
      <c r="E452" s="387">
        <v>14119</v>
      </c>
      <c r="F452" s="397">
        <v>14101</v>
      </c>
      <c r="G452" s="379">
        <v>1</v>
      </c>
    </row>
    <row r="453" spans="1:8" x14ac:dyDescent="0.25">
      <c r="A453" s="379" t="str">
        <f>IF(Tabel14[[#This Row],[DRG 2022]]=Tabel14[[#This Row],[DRG 2021]],"Nej","Ja")</f>
        <v>Nej</v>
      </c>
      <c r="B453" s="386" t="s">
        <v>1543</v>
      </c>
      <c r="C453" s="379" t="s">
        <v>1543</v>
      </c>
      <c r="D453" s="379" t="s">
        <v>462</v>
      </c>
      <c r="E453" s="387">
        <v>57985</v>
      </c>
      <c r="F453" s="397">
        <v>41924</v>
      </c>
      <c r="G453" s="379">
        <v>1</v>
      </c>
    </row>
    <row r="454" spans="1:8" x14ac:dyDescent="0.25">
      <c r="A454" s="379" t="str">
        <f>IF(Tabel14[[#This Row],[DRG 2022]]=Tabel14[[#This Row],[DRG 2021]],"Nej","Ja")</f>
        <v>Nej</v>
      </c>
      <c r="B454" s="386" t="s">
        <v>1544</v>
      </c>
      <c r="C454" s="379" t="s">
        <v>1544</v>
      </c>
      <c r="D454" s="379" t="s">
        <v>463</v>
      </c>
      <c r="E454" s="387">
        <v>79197</v>
      </c>
      <c r="F454" s="397">
        <v>76547</v>
      </c>
      <c r="G454" s="379">
        <v>9</v>
      </c>
    </row>
    <row r="455" spans="1:8" x14ac:dyDescent="0.25">
      <c r="A455" s="379" t="str">
        <f>IF(Tabel14[[#This Row],[DRG 2022]]=Tabel14[[#This Row],[DRG 2021]],"Nej","Ja")</f>
        <v>Nej</v>
      </c>
      <c r="B455" s="386" t="s">
        <v>1545</v>
      </c>
      <c r="C455" s="379" t="s">
        <v>1545</v>
      </c>
      <c r="D455" s="379" t="s">
        <v>464</v>
      </c>
      <c r="E455" s="387">
        <v>71400</v>
      </c>
      <c r="F455" s="397">
        <v>69011</v>
      </c>
      <c r="G455" s="379">
        <v>6</v>
      </c>
    </row>
    <row r="456" spans="1:8" x14ac:dyDescent="0.25">
      <c r="A456" s="379" t="str">
        <f>IF(Tabel14[[#This Row],[DRG 2022]]=Tabel14[[#This Row],[DRG 2021]],"Nej","Ja")</f>
        <v>Nej</v>
      </c>
      <c r="B456" s="386" t="s">
        <v>1546</v>
      </c>
      <c r="C456" s="379" t="s">
        <v>1546</v>
      </c>
      <c r="D456" s="379" t="s">
        <v>465</v>
      </c>
      <c r="E456" s="387">
        <v>25428</v>
      </c>
      <c r="F456" s="397">
        <v>24782</v>
      </c>
      <c r="G456" s="379">
        <v>4</v>
      </c>
    </row>
    <row r="457" spans="1:8" x14ac:dyDescent="0.25">
      <c r="A457" s="379" t="str">
        <f>IF(Tabel14[[#This Row],[DRG 2022]]=Tabel14[[#This Row],[DRG 2021]],"Nej","Ja")</f>
        <v>Nej</v>
      </c>
      <c r="B457" s="386" t="s">
        <v>1547</v>
      </c>
      <c r="C457" s="379" t="s">
        <v>1547</v>
      </c>
      <c r="D457" s="379" t="s">
        <v>466</v>
      </c>
      <c r="E457" s="387">
        <v>7999</v>
      </c>
      <c r="F457" s="397">
        <v>6183</v>
      </c>
      <c r="G457" s="379">
        <v>1</v>
      </c>
    </row>
    <row r="458" spans="1:8" x14ac:dyDescent="0.25">
      <c r="A458" s="379" t="str">
        <f>IF(Tabel14[[#This Row],[DRG 2022]]=Tabel14[[#This Row],[DRG 2021]],"Nej","Ja")</f>
        <v>Nej</v>
      </c>
      <c r="B458" s="386" t="s">
        <v>1548</v>
      </c>
      <c r="C458" s="379" t="s">
        <v>1548</v>
      </c>
      <c r="D458" s="379" t="s">
        <v>467</v>
      </c>
      <c r="E458" s="387">
        <v>99606</v>
      </c>
      <c r="F458" s="397">
        <v>73129</v>
      </c>
      <c r="G458" s="379">
        <v>4</v>
      </c>
    </row>
    <row r="459" spans="1:8" x14ac:dyDescent="0.25">
      <c r="A459" s="379" t="str">
        <f>IF(Tabel14[[#This Row],[DRG 2022]]=Tabel14[[#This Row],[DRG 2021]],"Nej","Ja")</f>
        <v>Nej</v>
      </c>
      <c r="B459" s="386" t="s">
        <v>1549</v>
      </c>
      <c r="C459" s="379" t="s">
        <v>1549</v>
      </c>
      <c r="D459" s="379" t="s">
        <v>468</v>
      </c>
      <c r="E459" s="387">
        <v>57523</v>
      </c>
      <c r="F459" s="397">
        <v>43345</v>
      </c>
      <c r="G459" s="379">
        <v>1</v>
      </c>
    </row>
    <row r="460" spans="1:8" x14ac:dyDescent="0.25">
      <c r="A460" s="379" t="str">
        <f>IF(Tabel14[[#This Row],[DRG 2022]]=Tabel14[[#This Row],[DRG 2021]],"Nej","Ja")</f>
        <v>Nej</v>
      </c>
      <c r="B460" s="386" t="s">
        <v>1550</v>
      </c>
      <c r="C460" s="379" t="s">
        <v>1550</v>
      </c>
      <c r="D460" s="379" t="s">
        <v>469</v>
      </c>
      <c r="E460" s="387">
        <v>63627</v>
      </c>
      <c r="F460" s="397">
        <v>44998</v>
      </c>
      <c r="G460" s="379">
        <v>4</v>
      </c>
      <c r="H460" s="379" t="s">
        <v>2441</v>
      </c>
    </row>
    <row r="461" spans="1:8" x14ac:dyDescent="0.25">
      <c r="A461" s="379" t="str">
        <f>IF(Tabel14[[#This Row],[DRG 2022]]=Tabel14[[#This Row],[DRG 2021]],"Nej","Ja")</f>
        <v>Nej</v>
      </c>
      <c r="B461" s="386" t="s">
        <v>1551</v>
      </c>
      <c r="C461" s="379" t="s">
        <v>1551</v>
      </c>
      <c r="D461" s="379" t="s">
        <v>470</v>
      </c>
      <c r="E461" s="387">
        <v>84285</v>
      </c>
      <c r="F461" s="397">
        <v>77152</v>
      </c>
      <c r="G461" s="379">
        <v>19</v>
      </c>
      <c r="H461" s="379" t="s">
        <v>2441</v>
      </c>
    </row>
    <row r="462" spans="1:8" x14ac:dyDescent="0.25">
      <c r="A462" s="379" t="str">
        <f>IF(Tabel14[[#This Row],[DRG 2022]]=Tabel14[[#This Row],[DRG 2021]],"Nej","Ja")</f>
        <v>Nej</v>
      </c>
      <c r="B462" s="386" t="s">
        <v>1552</v>
      </c>
      <c r="C462" s="379" t="s">
        <v>1552</v>
      </c>
      <c r="D462" s="379" t="s">
        <v>471</v>
      </c>
      <c r="E462" s="387">
        <v>55736</v>
      </c>
      <c r="F462" s="397">
        <v>39276</v>
      </c>
      <c r="G462" s="379">
        <v>9</v>
      </c>
      <c r="H462" s="379" t="s">
        <v>2441</v>
      </c>
    </row>
    <row r="463" spans="1:8" x14ac:dyDescent="0.25">
      <c r="A463" s="379" t="str">
        <f>IF(Tabel14[[#This Row],[DRG 2022]]=Tabel14[[#This Row],[DRG 2021]],"Nej","Ja")</f>
        <v>Nej</v>
      </c>
      <c r="B463" s="386" t="s">
        <v>1553</v>
      </c>
      <c r="C463" s="379" t="s">
        <v>1553</v>
      </c>
      <c r="D463" s="379" t="s">
        <v>917</v>
      </c>
      <c r="E463" s="387">
        <v>11604</v>
      </c>
      <c r="F463" s="397">
        <v>11179</v>
      </c>
      <c r="G463" s="379">
        <v>1</v>
      </c>
    </row>
    <row r="464" spans="1:8" x14ac:dyDescent="0.25">
      <c r="A464" s="379" t="str">
        <f>IF(Tabel14[[#This Row],[DRG 2022]]=Tabel14[[#This Row],[DRG 2021]],"Nej","Ja")</f>
        <v>Nej</v>
      </c>
      <c r="B464" s="386" t="s">
        <v>1554</v>
      </c>
      <c r="C464" s="379" t="s">
        <v>1554</v>
      </c>
      <c r="D464" s="379" t="s">
        <v>472</v>
      </c>
      <c r="E464" s="387">
        <v>70301</v>
      </c>
      <c r="F464" s="397">
        <v>60693</v>
      </c>
      <c r="G464" s="379">
        <v>21</v>
      </c>
      <c r="H464" s="379" t="s">
        <v>2441</v>
      </c>
    </row>
    <row r="465" spans="1:8" x14ac:dyDescent="0.25">
      <c r="A465" s="379" t="str">
        <f>IF(Tabel14[[#This Row],[DRG 2022]]=Tabel14[[#This Row],[DRG 2021]],"Nej","Ja")</f>
        <v>Nej</v>
      </c>
      <c r="B465" s="386" t="s">
        <v>1555</v>
      </c>
      <c r="C465" s="379" t="s">
        <v>1555</v>
      </c>
      <c r="D465" s="379" t="s">
        <v>711</v>
      </c>
      <c r="E465" s="387">
        <v>13324</v>
      </c>
      <c r="F465" s="397">
        <v>15229</v>
      </c>
      <c r="G465" s="379">
        <v>1</v>
      </c>
      <c r="H465" s="379" t="s">
        <v>2442</v>
      </c>
    </row>
    <row r="466" spans="1:8" x14ac:dyDescent="0.25">
      <c r="A466" s="379" t="str">
        <f>IF(Tabel14[[#This Row],[DRG 2022]]=Tabel14[[#This Row],[DRG 2021]],"Nej","Ja")</f>
        <v>Nej</v>
      </c>
      <c r="B466" s="386" t="s">
        <v>1556</v>
      </c>
      <c r="C466" s="379" t="s">
        <v>1556</v>
      </c>
      <c r="D466" s="379" t="s">
        <v>712</v>
      </c>
      <c r="E466" s="387">
        <v>9591</v>
      </c>
      <c r="F466" s="397">
        <v>8732</v>
      </c>
      <c r="G466" s="379">
        <v>1</v>
      </c>
      <c r="H466" s="379" t="s">
        <v>2442</v>
      </c>
    </row>
    <row r="467" spans="1:8" x14ac:dyDescent="0.25">
      <c r="A467" s="379" t="str">
        <f>IF(Tabel14[[#This Row],[DRG 2022]]=Tabel14[[#This Row],[DRG 2021]],"Nej","Ja")</f>
        <v>Nej</v>
      </c>
      <c r="B467" s="386" t="s">
        <v>1557</v>
      </c>
      <c r="C467" s="379" t="s">
        <v>1557</v>
      </c>
      <c r="D467" s="379" t="s">
        <v>713</v>
      </c>
      <c r="E467" s="387">
        <v>3698</v>
      </c>
      <c r="F467" s="397">
        <v>3978</v>
      </c>
      <c r="G467" s="379">
        <v>1</v>
      </c>
      <c r="H467" s="379" t="s">
        <v>2442</v>
      </c>
    </row>
    <row r="468" spans="1:8" x14ac:dyDescent="0.25">
      <c r="A468" s="379" t="str">
        <f>IF(Tabel14[[#This Row],[DRG 2022]]=Tabel14[[#This Row],[DRG 2021]],"Nej","Ja")</f>
        <v>Nej</v>
      </c>
      <c r="B468" s="386" t="s">
        <v>1558</v>
      </c>
      <c r="C468" s="379" t="s">
        <v>1558</v>
      </c>
      <c r="D468" s="379" t="s">
        <v>714</v>
      </c>
      <c r="E468" s="387">
        <v>5284</v>
      </c>
      <c r="F468" s="397">
        <v>4781</v>
      </c>
      <c r="G468" s="379">
        <v>1</v>
      </c>
      <c r="H468" s="379" t="s">
        <v>2442</v>
      </c>
    </row>
    <row r="469" spans="1:8" x14ac:dyDescent="0.25">
      <c r="A469" s="379" t="str">
        <f>IF(Tabel14[[#This Row],[DRG 2022]]=Tabel14[[#This Row],[DRG 2021]],"Nej","Ja")</f>
        <v>Nej</v>
      </c>
      <c r="B469" s="386" t="s">
        <v>1559</v>
      </c>
      <c r="C469" s="379" t="s">
        <v>1559</v>
      </c>
      <c r="D469" s="379" t="s">
        <v>2165</v>
      </c>
      <c r="E469" s="387">
        <v>4974</v>
      </c>
      <c r="F469" s="397">
        <v>3322</v>
      </c>
      <c r="G469" s="379">
        <v>1</v>
      </c>
      <c r="H469" s="379" t="s">
        <v>2442</v>
      </c>
    </row>
    <row r="470" spans="1:8" x14ac:dyDescent="0.25">
      <c r="A470" s="379" t="str">
        <f>IF(Tabel14[[#This Row],[DRG 2022]]=Tabel14[[#This Row],[DRG 2021]],"Nej","Ja")</f>
        <v>Ja</v>
      </c>
      <c r="B470" s="386" t="s">
        <v>1560</v>
      </c>
      <c r="C470" s="379" t="s">
        <v>1562</v>
      </c>
      <c r="D470" s="379" t="s">
        <v>1565</v>
      </c>
      <c r="E470" s="387">
        <v>3522</v>
      </c>
      <c r="F470" s="397">
        <v>3316</v>
      </c>
      <c r="G470" s="379">
        <v>1</v>
      </c>
      <c r="H470" s="379" t="s">
        <v>2442</v>
      </c>
    </row>
    <row r="471" spans="1:8" x14ac:dyDescent="0.25">
      <c r="A471" s="379" t="str">
        <f>IF(Tabel14[[#This Row],[DRG 2022]]=Tabel14[[#This Row],[DRG 2021]],"Nej","Ja")</f>
        <v>Ja</v>
      </c>
      <c r="B471" s="386" t="s">
        <v>1561</v>
      </c>
      <c r="C471" s="379" t="s">
        <v>1563</v>
      </c>
      <c r="D471" s="379" t="s">
        <v>715</v>
      </c>
      <c r="E471" s="387">
        <v>3996</v>
      </c>
      <c r="F471" s="397">
        <v>3708</v>
      </c>
      <c r="G471" s="379">
        <v>1</v>
      </c>
      <c r="H471" s="379" t="s">
        <v>2442</v>
      </c>
    </row>
    <row r="472" spans="1:8" x14ac:dyDescent="0.25">
      <c r="A472" s="379" t="str">
        <f>IF(Tabel14[[#This Row],[DRG 2022]]=Tabel14[[#This Row],[DRG 2021]],"Nej","Ja")</f>
        <v>Ja</v>
      </c>
      <c r="B472" s="386" t="s">
        <v>1562</v>
      </c>
      <c r="C472" s="379" t="s">
        <v>1564</v>
      </c>
      <c r="D472" s="379" t="s">
        <v>716</v>
      </c>
      <c r="E472" s="387">
        <v>3026</v>
      </c>
      <c r="F472" s="397">
        <v>3076</v>
      </c>
      <c r="G472" s="379">
        <v>1</v>
      </c>
      <c r="H472" s="379" t="s">
        <v>2442</v>
      </c>
    </row>
    <row r="473" spans="1:8" x14ac:dyDescent="0.25">
      <c r="A473" s="379" t="str">
        <f>IF(Tabel14[[#This Row],[DRG 2022]]=Tabel14[[#This Row],[DRG 2021]],"Nej","Ja")</f>
        <v>Ja</v>
      </c>
      <c r="B473" s="386" t="s">
        <v>1563</v>
      </c>
      <c r="C473" s="379" t="s">
        <v>1566</v>
      </c>
      <c r="D473" s="379" t="s">
        <v>717</v>
      </c>
      <c r="E473" s="387">
        <v>5789</v>
      </c>
      <c r="F473" s="397">
        <v>3899</v>
      </c>
      <c r="G473" s="379">
        <v>1</v>
      </c>
      <c r="H473" s="379" t="s">
        <v>2442</v>
      </c>
    </row>
    <row r="474" spans="1:8" x14ac:dyDescent="0.25">
      <c r="A474" s="379" t="str">
        <f>IF(Tabel14[[#This Row],[DRG 2022]]=Tabel14[[#This Row],[DRG 2021]],"Nej","Ja")</f>
        <v>Nej</v>
      </c>
      <c r="B474" s="386" t="s">
        <v>1567</v>
      </c>
      <c r="C474" s="379" t="s">
        <v>1567</v>
      </c>
      <c r="D474" s="379" t="s">
        <v>1568</v>
      </c>
      <c r="E474" s="387">
        <v>6067</v>
      </c>
      <c r="F474" s="397">
        <v>6103</v>
      </c>
      <c r="G474" s="379">
        <v>1</v>
      </c>
      <c r="H474" s="379" t="s">
        <v>2442</v>
      </c>
    </row>
    <row r="475" spans="1:8" x14ac:dyDescent="0.25">
      <c r="A475" s="379" t="str">
        <f>IF(Tabel14[[#This Row],[DRG 2022]]=Tabel14[[#This Row],[DRG 2021]],"Nej","Ja")</f>
        <v>Nej</v>
      </c>
      <c r="B475" s="386" t="s">
        <v>1569</v>
      </c>
      <c r="C475" s="379" t="s">
        <v>1569</v>
      </c>
      <c r="D475" s="379" t="s">
        <v>1570</v>
      </c>
      <c r="E475" s="387">
        <v>8808</v>
      </c>
      <c r="F475" s="397">
        <v>6802</v>
      </c>
      <c r="G475" s="379">
        <v>1</v>
      </c>
      <c r="H475" s="379" t="s">
        <v>2442</v>
      </c>
    </row>
    <row r="476" spans="1:8" x14ac:dyDescent="0.25">
      <c r="A476" s="379" t="str">
        <f>IF(Tabel14[[#This Row],[DRG 2022]]=Tabel14[[#This Row],[DRG 2021]],"Nej","Ja")</f>
        <v>Nej</v>
      </c>
      <c r="B476" s="386" t="s">
        <v>1571</v>
      </c>
      <c r="C476" s="379" t="s">
        <v>1571</v>
      </c>
      <c r="D476" s="379" t="s">
        <v>1572</v>
      </c>
      <c r="E476" s="387">
        <v>11939</v>
      </c>
      <c r="F476" s="397">
        <v>9646</v>
      </c>
      <c r="G476" s="379">
        <v>1</v>
      </c>
      <c r="H476" s="379" t="s">
        <v>2442</v>
      </c>
    </row>
    <row r="477" spans="1:8" x14ac:dyDescent="0.25">
      <c r="A477" s="379" t="str">
        <f>IF(Tabel14[[#This Row],[DRG 2022]]=Tabel14[[#This Row],[DRG 2021]],"Nej","Ja")</f>
        <v>Nej</v>
      </c>
      <c r="B477" s="386" t="s">
        <v>1573</v>
      </c>
      <c r="C477" s="379" t="s">
        <v>1573</v>
      </c>
      <c r="D477" s="379" t="s">
        <v>492</v>
      </c>
      <c r="E477" s="387">
        <v>1845</v>
      </c>
      <c r="F477" s="397">
        <v>1543</v>
      </c>
      <c r="G477" s="379">
        <v>1</v>
      </c>
    </row>
    <row r="478" spans="1:8" x14ac:dyDescent="0.25">
      <c r="A478" s="379" t="str">
        <f>IF(Tabel14[[#This Row],[DRG 2022]]=Tabel14[[#This Row],[DRG 2021]],"Nej","Ja")</f>
        <v>Nej</v>
      </c>
      <c r="B478" s="386" t="s">
        <v>1574</v>
      </c>
      <c r="C478" s="379" t="s">
        <v>1574</v>
      </c>
      <c r="D478" s="379" t="s">
        <v>493</v>
      </c>
      <c r="E478" s="387">
        <v>33125</v>
      </c>
      <c r="F478" s="397">
        <v>36727</v>
      </c>
      <c r="G478" s="379">
        <v>14</v>
      </c>
      <c r="H478" s="379" t="s">
        <v>2441</v>
      </c>
    </row>
    <row r="479" spans="1:8" x14ac:dyDescent="0.25">
      <c r="A479" s="379" t="str">
        <f>IF(Tabel14[[#This Row],[DRG 2022]]=Tabel14[[#This Row],[DRG 2021]],"Nej","Ja")</f>
        <v>Nej</v>
      </c>
      <c r="B479" s="386" t="s">
        <v>1575</v>
      </c>
      <c r="C479" s="379" t="s">
        <v>1575</v>
      </c>
      <c r="D479" s="379" t="s">
        <v>494</v>
      </c>
      <c r="E479" s="387">
        <v>31594</v>
      </c>
      <c r="F479" s="397">
        <v>28863</v>
      </c>
      <c r="G479" s="379">
        <v>11</v>
      </c>
      <c r="H479" s="379" t="s">
        <v>2441</v>
      </c>
    </row>
    <row r="480" spans="1:8" x14ac:dyDescent="0.25">
      <c r="A480" s="379" t="str">
        <f>IF(Tabel14[[#This Row],[DRG 2022]]=Tabel14[[#This Row],[DRG 2021]],"Nej","Ja")</f>
        <v>Nej</v>
      </c>
      <c r="B480" s="386" t="s">
        <v>1576</v>
      </c>
      <c r="C480" s="379" t="s">
        <v>1576</v>
      </c>
      <c r="D480" s="379" t="s">
        <v>495</v>
      </c>
      <c r="E480" s="387">
        <v>22237</v>
      </c>
      <c r="F480" s="397">
        <v>14833</v>
      </c>
      <c r="G480" s="379">
        <v>6</v>
      </c>
      <c r="H480" s="379" t="s">
        <v>2441</v>
      </c>
    </row>
    <row r="481" spans="1:8" x14ac:dyDescent="0.25">
      <c r="A481" s="379" t="str">
        <f>IF(Tabel14[[#This Row],[DRG 2022]]=Tabel14[[#This Row],[DRG 2021]],"Nej","Ja")</f>
        <v>Nej</v>
      </c>
      <c r="B481" s="386" t="s">
        <v>1577</v>
      </c>
      <c r="C481" s="379" t="s">
        <v>1577</v>
      </c>
      <c r="D481" s="379" t="s">
        <v>496</v>
      </c>
      <c r="E481" s="387">
        <v>24875</v>
      </c>
      <c r="F481" s="397">
        <v>21801</v>
      </c>
      <c r="G481" s="379">
        <v>6</v>
      </c>
      <c r="H481" s="379" t="s">
        <v>2441</v>
      </c>
    </row>
    <row r="482" spans="1:8" x14ac:dyDescent="0.25">
      <c r="A482" s="379" t="str">
        <f>IF(Tabel14[[#This Row],[DRG 2022]]=Tabel14[[#This Row],[DRG 2021]],"Nej","Ja")</f>
        <v>Nej</v>
      </c>
      <c r="B482" s="386" t="s">
        <v>1578</v>
      </c>
      <c r="C482" s="379" t="s">
        <v>1578</v>
      </c>
      <c r="D482" s="379" t="s">
        <v>497</v>
      </c>
      <c r="E482" s="387">
        <v>27155</v>
      </c>
      <c r="F482" s="397">
        <v>24306</v>
      </c>
      <c r="G482" s="379">
        <v>9</v>
      </c>
      <c r="H482" s="379" t="s">
        <v>2441</v>
      </c>
    </row>
    <row r="483" spans="1:8" x14ac:dyDescent="0.25">
      <c r="A483" s="379" t="str">
        <f>IF(Tabel14[[#This Row],[DRG 2022]]=Tabel14[[#This Row],[DRG 2021]],"Nej","Ja")</f>
        <v>Nej</v>
      </c>
      <c r="B483" s="386" t="s">
        <v>1579</v>
      </c>
      <c r="C483" s="379" t="s">
        <v>1579</v>
      </c>
      <c r="D483" s="379" t="s">
        <v>498</v>
      </c>
      <c r="E483" s="387">
        <v>2962</v>
      </c>
      <c r="F483" s="397">
        <v>2692</v>
      </c>
      <c r="G483" s="379">
        <v>1</v>
      </c>
    </row>
    <row r="484" spans="1:8" x14ac:dyDescent="0.25">
      <c r="A484" s="379" t="str">
        <f>IF(Tabel14[[#This Row],[DRG 2022]]=Tabel14[[#This Row],[DRG 2021]],"Nej","Ja")</f>
        <v>Nej</v>
      </c>
      <c r="B484" s="386" t="s">
        <v>1580</v>
      </c>
      <c r="C484" s="379" t="s">
        <v>1580</v>
      </c>
      <c r="D484" s="379" t="s">
        <v>1581</v>
      </c>
      <c r="E484" s="387">
        <v>1954</v>
      </c>
      <c r="F484" s="397">
        <v>1518</v>
      </c>
      <c r="G484" s="379">
        <v>1</v>
      </c>
      <c r="H484" s="379" t="s">
        <v>2442</v>
      </c>
    </row>
    <row r="485" spans="1:8" x14ac:dyDescent="0.25">
      <c r="A485" s="379" t="str">
        <f>IF(Tabel14[[#This Row],[DRG 2022]]=Tabel14[[#This Row],[DRG 2021]],"Nej","Ja")</f>
        <v>Nej</v>
      </c>
      <c r="B485" s="386" t="s">
        <v>1582</v>
      </c>
      <c r="C485" s="379" t="s">
        <v>1582</v>
      </c>
      <c r="D485" s="379" t="s">
        <v>1583</v>
      </c>
      <c r="E485" s="387">
        <v>2631</v>
      </c>
      <c r="F485" s="397">
        <v>2543</v>
      </c>
      <c r="G485" s="379">
        <v>1</v>
      </c>
      <c r="H485" s="379" t="s">
        <v>2442</v>
      </c>
    </row>
    <row r="486" spans="1:8" x14ac:dyDescent="0.25">
      <c r="A486" s="379" t="str">
        <f>IF(Tabel14[[#This Row],[DRG 2022]]=Tabel14[[#This Row],[DRG 2021]],"Nej","Ja")</f>
        <v>Nej</v>
      </c>
      <c r="B486" s="386" t="s">
        <v>1584</v>
      </c>
      <c r="C486" s="379" t="s">
        <v>1584</v>
      </c>
      <c r="D486" s="379" t="s">
        <v>482</v>
      </c>
      <c r="E486" s="387">
        <v>97771</v>
      </c>
      <c r="F486" s="397">
        <v>86109</v>
      </c>
      <c r="G486" s="379">
        <v>30</v>
      </c>
      <c r="H486" s="379" t="s">
        <v>2441</v>
      </c>
    </row>
    <row r="487" spans="1:8" x14ac:dyDescent="0.25">
      <c r="A487" s="379" t="str">
        <f>IF(Tabel14[[#This Row],[DRG 2022]]=Tabel14[[#This Row],[DRG 2021]],"Nej","Ja")</f>
        <v>Nej</v>
      </c>
      <c r="B487" s="386" t="s">
        <v>1585</v>
      </c>
      <c r="C487" s="379" t="s">
        <v>1585</v>
      </c>
      <c r="D487" s="379" t="s">
        <v>483</v>
      </c>
      <c r="E487" s="387">
        <v>78387</v>
      </c>
      <c r="F487" s="397">
        <v>67554</v>
      </c>
      <c r="G487" s="379">
        <v>6</v>
      </c>
    </row>
    <row r="488" spans="1:8" x14ac:dyDescent="0.25">
      <c r="A488" s="379" t="str">
        <f>IF(Tabel14[[#This Row],[DRG 2022]]=Tabel14[[#This Row],[DRG 2021]],"Nej","Ja")</f>
        <v>Nej</v>
      </c>
      <c r="B488" s="386" t="s">
        <v>1586</v>
      </c>
      <c r="C488" s="379" t="s">
        <v>1586</v>
      </c>
      <c r="D488" s="379" t="s">
        <v>484</v>
      </c>
      <c r="E488" s="387">
        <v>62346</v>
      </c>
      <c r="F488" s="397">
        <v>73160</v>
      </c>
      <c r="G488" s="379">
        <v>17</v>
      </c>
      <c r="H488" s="379" t="s">
        <v>2441</v>
      </c>
    </row>
    <row r="489" spans="1:8" x14ac:dyDescent="0.25">
      <c r="A489" s="379" t="str">
        <f>IF(Tabel14[[#This Row],[DRG 2022]]=Tabel14[[#This Row],[DRG 2021]],"Nej","Ja")</f>
        <v>Nej</v>
      </c>
      <c r="B489" s="386" t="s">
        <v>1587</v>
      </c>
      <c r="C489" s="379" t="s">
        <v>1587</v>
      </c>
      <c r="D489" s="379" t="s">
        <v>485</v>
      </c>
      <c r="E489" s="387">
        <v>46772</v>
      </c>
      <c r="F489" s="397">
        <v>45621</v>
      </c>
      <c r="G489" s="379">
        <v>1</v>
      </c>
    </row>
    <row r="490" spans="1:8" x14ac:dyDescent="0.25">
      <c r="A490" s="379" t="str">
        <f>IF(Tabel14[[#This Row],[DRG 2022]]=Tabel14[[#This Row],[DRG 2021]],"Nej","Ja")</f>
        <v>Nej</v>
      </c>
      <c r="B490" s="386" t="s">
        <v>1588</v>
      </c>
      <c r="C490" s="379" t="s">
        <v>1588</v>
      </c>
      <c r="D490" s="379" t="s">
        <v>486</v>
      </c>
      <c r="E490" s="387">
        <v>49955</v>
      </c>
      <c r="F490" s="397">
        <v>33062</v>
      </c>
      <c r="G490" s="379">
        <v>1</v>
      </c>
    </row>
    <row r="491" spans="1:8" x14ac:dyDescent="0.25">
      <c r="A491" s="379" t="str">
        <f>IF(Tabel14[[#This Row],[DRG 2022]]=Tabel14[[#This Row],[DRG 2021]],"Nej","Ja")</f>
        <v>Nej</v>
      </c>
      <c r="B491" s="386" t="s">
        <v>1589</v>
      </c>
      <c r="C491" s="379" t="s">
        <v>1589</v>
      </c>
      <c r="D491" s="379" t="s">
        <v>487</v>
      </c>
      <c r="E491" s="387">
        <v>76555</v>
      </c>
      <c r="F491" s="397">
        <v>62859</v>
      </c>
      <c r="G491" s="379">
        <v>6</v>
      </c>
    </row>
    <row r="492" spans="1:8" x14ac:dyDescent="0.25">
      <c r="A492" s="379" t="str">
        <f>IF(Tabel14[[#This Row],[DRG 2022]]=Tabel14[[#This Row],[DRG 2021]],"Nej","Ja")</f>
        <v>Nej</v>
      </c>
      <c r="B492" s="386" t="s">
        <v>1590</v>
      </c>
      <c r="C492" s="379" t="s">
        <v>1590</v>
      </c>
      <c r="D492" s="379" t="s">
        <v>488</v>
      </c>
      <c r="E492" s="387">
        <v>65790</v>
      </c>
      <c r="F492" s="397">
        <v>48444</v>
      </c>
      <c r="G492" s="379">
        <v>4</v>
      </c>
    </row>
    <row r="493" spans="1:8" x14ac:dyDescent="0.25">
      <c r="A493" s="379" t="str">
        <f>IF(Tabel14[[#This Row],[DRG 2022]]=Tabel14[[#This Row],[DRG 2021]],"Nej","Ja")</f>
        <v>Nej</v>
      </c>
      <c r="B493" s="386" t="s">
        <v>1591</v>
      </c>
      <c r="C493" s="379" t="s">
        <v>1591</v>
      </c>
      <c r="D493" s="379" t="s">
        <v>489</v>
      </c>
      <c r="E493" s="387">
        <v>48369</v>
      </c>
      <c r="F493" s="397">
        <v>36911</v>
      </c>
      <c r="G493" s="379">
        <v>1</v>
      </c>
    </row>
    <row r="494" spans="1:8" x14ac:dyDescent="0.25">
      <c r="A494" s="379" t="str">
        <f>IF(Tabel14[[#This Row],[DRG 2022]]=Tabel14[[#This Row],[DRG 2021]],"Nej","Ja")</f>
        <v>Nej</v>
      </c>
      <c r="B494" s="386" t="s">
        <v>1592</v>
      </c>
      <c r="C494" s="379" t="s">
        <v>1592</v>
      </c>
      <c r="D494" s="379" t="s">
        <v>490</v>
      </c>
      <c r="E494" s="387">
        <v>135551</v>
      </c>
      <c r="F494" s="397">
        <v>110115</v>
      </c>
      <c r="G494" s="379">
        <v>39</v>
      </c>
    </row>
    <row r="495" spans="1:8" x14ac:dyDescent="0.25">
      <c r="A495" s="379" t="str">
        <f>IF(Tabel14[[#This Row],[DRG 2022]]=Tabel14[[#This Row],[DRG 2021]],"Nej","Ja")</f>
        <v>Nej</v>
      </c>
      <c r="B495" s="386" t="s">
        <v>1593</v>
      </c>
      <c r="C495" s="379" t="s">
        <v>1593</v>
      </c>
      <c r="D495" s="379" t="s">
        <v>491</v>
      </c>
      <c r="E495" s="387">
        <v>46804</v>
      </c>
      <c r="F495" s="397">
        <v>30928</v>
      </c>
      <c r="G495" s="379">
        <v>4</v>
      </c>
    </row>
    <row r="496" spans="1:8" x14ac:dyDescent="0.25">
      <c r="A496" s="379" t="str">
        <f>IF(Tabel14[[#This Row],[DRG 2022]]=Tabel14[[#This Row],[DRG 2021]],"Nej","Ja")</f>
        <v>Nej</v>
      </c>
      <c r="B496" s="386" t="s">
        <v>1594</v>
      </c>
      <c r="C496" s="379" t="s">
        <v>1594</v>
      </c>
      <c r="D496" s="379" t="s">
        <v>2369</v>
      </c>
      <c r="E496" s="387">
        <v>61909</v>
      </c>
      <c r="F496" s="397">
        <v>48762</v>
      </c>
      <c r="G496" s="379">
        <v>16</v>
      </c>
      <c r="H496" s="379" t="s">
        <v>2441</v>
      </c>
    </row>
    <row r="497" spans="1:8" x14ac:dyDescent="0.25">
      <c r="A497" s="379" t="str">
        <f>IF(Tabel14[[#This Row],[DRG 2022]]=Tabel14[[#This Row],[DRG 2021]],"Nej","Ja")</f>
        <v>Nej</v>
      </c>
      <c r="B497" s="386" t="s">
        <v>1595</v>
      </c>
      <c r="C497" s="379" t="s">
        <v>1595</v>
      </c>
      <c r="D497" s="379" t="s">
        <v>767</v>
      </c>
      <c r="E497" s="387">
        <v>12151</v>
      </c>
      <c r="F497" s="397">
        <v>9599</v>
      </c>
      <c r="G497" s="379">
        <v>1</v>
      </c>
      <c r="H497" s="379" t="s">
        <v>2442</v>
      </c>
    </row>
    <row r="498" spans="1:8" x14ac:dyDescent="0.25">
      <c r="A498" s="379" t="str">
        <f>IF(Tabel14[[#This Row],[DRG 2022]]=Tabel14[[#This Row],[DRG 2021]],"Nej","Ja")</f>
        <v>Nej</v>
      </c>
      <c r="B498" s="386" t="s">
        <v>1596</v>
      </c>
      <c r="C498" s="379" t="s">
        <v>1596</v>
      </c>
      <c r="D498" s="379" t="s">
        <v>782</v>
      </c>
      <c r="E498" s="387">
        <v>3104</v>
      </c>
      <c r="F498" s="397">
        <v>2426</v>
      </c>
      <c r="G498" s="379">
        <v>1</v>
      </c>
      <c r="H498" s="379" t="s">
        <v>2442</v>
      </c>
    </row>
    <row r="499" spans="1:8" x14ac:dyDescent="0.25">
      <c r="A499" s="379" t="str">
        <f>IF(Tabel14[[#This Row],[DRG 2022]]=Tabel14[[#This Row],[DRG 2021]],"Nej","Ja")</f>
        <v>Nej</v>
      </c>
      <c r="B499" s="386" t="s">
        <v>1597</v>
      </c>
      <c r="C499" s="379" t="s">
        <v>1597</v>
      </c>
      <c r="D499" s="379" t="s">
        <v>1598</v>
      </c>
      <c r="E499" s="387">
        <v>4643</v>
      </c>
      <c r="F499" s="397">
        <v>2984</v>
      </c>
      <c r="G499" s="379">
        <v>1</v>
      </c>
      <c r="H499" s="379" t="s">
        <v>2442</v>
      </c>
    </row>
    <row r="500" spans="1:8" x14ac:dyDescent="0.25">
      <c r="A500" s="379" t="str">
        <f>IF(Tabel14[[#This Row],[DRG 2022]]=Tabel14[[#This Row],[DRG 2021]],"Nej","Ja")</f>
        <v>Nej</v>
      </c>
      <c r="B500" s="386" t="s">
        <v>1599</v>
      </c>
      <c r="C500" s="379" t="s">
        <v>1599</v>
      </c>
      <c r="D500" s="379" t="s">
        <v>957</v>
      </c>
      <c r="E500" s="387">
        <v>994</v>
      </c>
      <c r="F500" s="397">
        <v>961</v>
      </c>
      <c r="G500" s="379">
        <v>1</v>
      </c>
      <c r="H500" s="379" t="s">
        <v>2442</v>
      </c>
    </row>
    <row r="501" spans="1:8" x14ac:dyDescent="0.25">
      <c r="A501" s="379" t="str">
        <f>IF(Tabel14[[#This Row],[DRG 2022]]=Tabel14[[#This Row],[DRG 2021]],"Nej","Ja")</f>
        <v>Nej</v>
      </c>
      <c r="B501" s="386" t="s">
        <v>1600</v>
      </c>
      <c r="C501" s="379" t="s">
        <v>1600</v>
      </c>
      <c r="D501" s="379" t="s">
        <v>521</v>
      </c>
      <c r="E501" s="387">
        <v>41886</v>
      </c>
      <c r="F501" s="397">
        <v>41799</v>
      </c>
      <c r="G501" s="379">
        <v>15</v>
      </c>
      <c r="H501" s="379" t="s">
        <v>2441</v>
      </c>
    </row>
    <row r="502" spans="1:8" x14ac:dyDescent="0.25">
      <c r="A502" s="379" t="str">
        <f>IF(Tabel14[[#This Row],[DRG 2022]]=Tabel14[[#This Row],[DRG 2021]],"Nej","Ja")</f>
        <v>Nej</v>
      </c>
      <c r="B502" s="386" t="s">
        <v>1601</v>
      </c>
      <c r="C502" s="379" t="s">
        <v>1601</v>
      </c>
      <c r="D502" s="379" t="s">
        <v>522</v>
      </c>
      <c r="E502" s="387">
        <v>33289</v>
      </c>
      <c r="F502" s="397">
        <v>34245</v>
      </c>
      <c r="G502" s="379">
        <v>11</v>
      </c>
      <c r="H502" s="379" t="s">
        <v>2441</v>
      </c>
    </row>
    <row r="503" spans="1:8" x14ac:dyDescent="0.25">
      <c r="A503" s="379" t="str">
        <f>IF(Tabel14[[#This Row],[DRG 2022]]=Tabel14[[#This Row],[DRG 2021]],"Nej","Ja")</f>
        <v>Nej</v>
      </c>
      <c r="B503" s="386" t="s">
        <v>1602</v>
      </c>
      <c r="C503" s="379" t="s">
        <v>1602</v>
      </c>
      <c r="D503" s="379" t="s">
        <v>523</v>
      </c>
      <c r="E503" s="387">
        <v>67069</v>
      </c>
      <c r="F503" s="397">
        <v>55103</v>
      </c>
      <c r="G503" s="379">
        <v>12</v>
      </c>
      <c r="H503" s="379" t="s">
        <v>2441</v>
      </c>
    </row>
    <row r="504" spans="1:8" x14ac:dyDescent="0.25">
      <c r="A504" s="379" t="str">
        <f>IF(Tabel14[[#This Row],[DRG 2022]]=Tabel14[[#This Row],[DRG 2021]],"Nej","Ja")</f>
        <v>Nej</v>
      </c>
      <c r="B504" s="386" t="s">
        <v>1603</v>
      </c>
      <c r="C504" s="379" t="s">
        <v>1603</v>
      </c>
      <c r="D504" s="379" t="s">
        <v>524</v>
      </c>
      <c r="E504" s="387">
        <v>34436</v>
      </c>
      <c r="F504" s="397">
        <v>33161</v>
      </c>
      <c r="G504" s="379">
        <v>11</v>
      </c>
      <c r="H504" s="379" t="s">
        <v>2441</v>
      </c>
    </row>
    <row r="505" spans="1:8" x14ac:dyDescent="0.25">
      <c r="A505" s="379" t="str">
        <f>IF(Tabel14[[#This Row],[DRG 2022]]=Tabel14[[#This Row],[DRG 2021]],"Nej","Ja")</f>
        <v>Nej</v>
      </c>
      <c r="B505" s="386" t="s">
        <v>1604</v>
      </c>
      <c r="C505" s="379" t="s">
        <v>1604</v>
      </c>
      <c r="D505" s="379" t="s">
        <v>525</v>
      </c>
      <c r="E505" s="387">
        <v>27509</v>
      </c>
      <c r="F505" s="397">
        <v>25815</v>
      </c>
      <c r="G505" s="379">
        <v>7</v>
      </c>
      <c r="H505" s="379" t="s">
        <v>2441</v>
      </c>
    </row>
    <row r="506" spans="1:8" x14ac:dyDescent="0.25">
      <c r="A506" s="379" t="str">
        <f>IF(Tabel14[[#This Row],[DRG 2022]]=Tabel14[[#This Row],[DRG 2021]],"Nej","Ja")</f>
        <v>Nej</v>
      </c>
      <c r="B506" s="386" t="s">
        <v>1605</v>
      </c>
      <c r="C506" s="379" t="s">
        <v>1605</v>
      </c>
      <c r="D506" s="379" t="s">
        <v>526</v>
      </c>
      <c r="E506" s="387">
        <v>24846</v>
      </c>
      <c r="F506" s="397">
        <v>19430</v>
      </c>
      <c r="G506" s="379">
        <v>7</v>
      </c>
      <c r="H506" s="379" t="s">
        <v>2441</v>
      </c>
    </row>
    <row r="507" spans="1:8" x14ac:dyDescent="0.25">
      <c r="A507" s="379" t="str">
        <f>IF(Tabel14[[#This Row],[DRG 2022]]=Tabel14[[#This Row],[DRG 2021]],"Nej","Ja")</f>
        <v>Nej</v>
      </c>
      <c r="B507" s="386" t="s">
        <v>1606</v>
      </c>
      <c r="C507" s="379" t="s">
        <v>1606</v>
      </c>
      <c r="D507" s="379" t="s">
        <v>527</v>
      </c>
      <c r="E507" s="387">
        <v>27401</v>
      </c>
      <c r="F507" s="397">
        <v>24431</v>
      </c>
      <c r="G507" s="379">
        <v>9</v>
      </c>
      <c r="H507" s="379" t="s">
        <v>2441</v>
      </c>
    </row>
    <row r="508" spans="1:8" x14ac:dyDescent="0.25">
      <c r="A508" s="379" t="str">
        <f>IF(Tabel14[[#This Row],[DRG 2022]]=Tabel14[[#This Row],[DRG 2021]],"Nej","Ja")</f>
        <v>Nej</v>
      </c>
      <c r="B508" s="386" t="s">
        <v>1607</v>
      </c>
      <c r="C508" s="379" t="s">
        <v>1607</v>
      </c>
      <c r="D508" s="379" t="s">
        <v>528</v>
      </c>
      <c r="E508" s="387">
        <v>32964</v>
      </c>
      <c r="F508" s="397">
        <v>32869</v>
      </c>
      <c r="G508" s="379">
        <v>11</v>
      </c>
      <c r="H508" s="379" t="s">
        <v>2441</v>
      </c>
    </row>
    <row r="509" spans="1:8" x14ac:dyDescent="0.25">
      <c r="A509" s="379" t="str">
        <f>IF(Tabel14[[#This Row],[DRG 2022]]=Tabel14[[#This Row],[DRG 2021]],"Nej","Ja")</f>
        <v>Nej</v>
      </c>
      <c r="B509" s="386" t="s">
        <v>1608</v>
      </c>
      <c r="C509" s="379" t="s">
        <v>1608</v>
      </c>
      <c r="D509" s="379" t="s">
        <v>2370</v>
      </c>
      <c r="E509" s="387">
        <v>19916</v>
      </c>
      <c r="F509" s="397">
        <v>16601</v>
      </c>
      <c r="G509" s="379">
        <v>6</v>
      </c>
      <c r="H509" s="379" t="s">
        <v>2441</v>
      </c>
    </row>
    <row r="510" spans="1:8" x14ac:dyDescent="0.25">
      <c r="A510" s="379" t="str">
        <f>IF(Tabel14[[#This Row],[DRG 2022]]=Tabel14[[#This Row],[DRG 2021]],"Nej","Ja")</f>
        <v>Nej</v>
      </c>
      <c r="B510" s="386" t="s">
        <v>1609</v>
      </c>
      <c r="C510" s="379" t="s">
        <v>1609</v>
      </c>
      <c r="D510" s="379" t="s">
        <v>2371</v>
      </c>
      <c r="E510" s="387">
        <v>17746</v>
      </c>
      <c r="F510" s="397">
        <v>17362</v>
      </c>
      <c r="G510" s="379">
        <v>4</v>
      </c>
      <c r="H510" s="379" t="s">
        <v>2441</v>
      </c>
    </row>
    <row r="511" spans="1:8" x14ac:dyDescent="0.25">
      <c r="A511" s="379" t="str">
        <f>IF(Tabel14[[#This Row],[DRG 2022]]=Tabel14[[#This Row],[DRG 2021]],"Nej","Ja")</f>
        <v>Nej</v>
      </c>
      <c r="B511" s="386" t="s">
        <v>1610</v>
      </c>
      <c r="C511" s="379" t="s">
        <v>1610</v>
      </c>
      <c r="D511" s="379" t="s">
        <v>1611</v>
      </c>
      <c r="E511" s="387">
        <v>2038</v>
      </c>
      <c r="F511" s="397">
        <v>1906</v>
      </c>
      <c r="G511" s="379">
        <v>1</v>
      </c>
      <c r="H511" s="379" t="s">
        <v>2442</v>
      </c>
    </row>
    <row r="512" spans="1:8" x14ac:dyDescent="0.25">
      <c r="A512" s="379" t="str">
        <f>IF(Tabel14[[#This Row],[DRG 2022]]=Tabel14[[#This Row],[DRG 2021]],"Nej","Ja")</f>
        <v>Nej</v>
      </c>
      <c r="B512" s="386" t="s">
        <v>1612</v>
      </c>
      <c r="C512" s="379" t="s">
        <v>1612</v>
      </c>
      <c r="D512" s="379" t="s">
        <v>1613</v>
      </c>
      <c r="E512" s="387">
        <v>2311</v>
      </c>
      <c r="F512" s="397">
        <v>2550</v>
      </c>
      <c r="G512" s="379">
        <v>1</v>
      </c>
      <c r="H512" s="379" t="s">
        <v>2442</v>
      </c>
    </row>
    <row r="513" spans="1:8" x14ac:dyDescent="0.25">
      <c r="A513" s="379" t="str">
        <f>IF(Tabel14[[#This Row],[DRG 2022]]=Tabel14[[#This Row],[DRG 2021]],"Nej","Ja")</f>
        <v>Nej</v>
      </c>
      <c r="B513" s="386" t="s">
        <v>1614</v>
      </c>
      <c r="C513" s="379" t="s">
        <v>1614</v>
      </c>
      <c r="D513" s="379" t="s">
        <v>499</v>
      </c>
      <c r="E513" s="387">
        <v>546270</v>
      </c>
      <c r="F513" s="397">
        <v>527993</v>
      </c>
      <c r="G513" s="379">
        <v>18</v>
      </c>
    </row>
    <row r="514" spans="1:8" x14ac:dyDescent="0.25">
      <c r="A514" s="379" t="str">
        <f>IF(Tabel14[[#This Row],[DRG 2022]]=Tabel14[[#This Row],[DRG 2021]],"Nej","Ja")</f>
        <v>Nej</v>
      </c>
      <c r="B514" s="386" t="s">
        <v>1615</v>
      </c>
      <c r="C514" s="379" t="s">
        <v>1615</v>
      </c>
      <c r="D514" s="379" t="s">
        <v>500</v>
      </c>
      <c r="E514" s="387">
        <v>262079</v>
      </c>
      <c r="F514" s="397">
        <v>253311</v>
      </c>
      <c r="G514" s="379">
        <v>20</v>
      </c>
    </row>
    <row r="515" spans="1:8" x14ac:dyDescent="0.25">
      <c r="A515" s="379" t="str">
        <f>IF(Tabel14[[#This Row],[DRG 2022]]=Tabel14[[#This Row],[DRG 2021]],"Nej","Ja")</f>
        <v>Nej</v>
      </c>
      <c r="B515" s="386" t="s">
        <v>1616</v>
      </c>
      <c r="C515" s="379" t="s">
        <v>1616</v>
      </c>
      <c r="D515" s="379" t="s">
        <v>501</v>
      </c>
      <c r="E515" s="387">
        <v>622182</v>
      </c>
      <c r="F515" s="397">
        <v>441894</v>
      </c>
      <c r="G515" s="379">
        <v>82</v>
      </c>
    </row>
    <row r="516" spans="1:8" x14ac:dyDescent="0.25">
      <c r="A516" s="379" t="str">
        <f>IF(Tabel14[[#This Row],[DRG 2022]]=Tabel14[[#This Row],[DRG 2021]],"Nej","Ja")</f>
        <v>Nej</v>
      </c>
      <c r="B516" s="386" t="s">
        <v>1617</v>
      </c>
      <c r="C516" s="379" t="s">
        <v>1617</v>
      </c>
      <c r="D516" s="379" t="s">
        <v>502</v>
      </c>
      <c r="E516" s="387">
        <v>223363</v>
      </c>
      <c r="F516" s="397">
        <v>200327</v>
      </c>
      <c r="G516" s="379">
        <v>16</v>
      </c>
    </row>
    <row r="517" spans="1:8" x14ac:dyDescent="0.25">
      <c r="A517" s="379" t="str">
        <f>IF(Tabel14[[#This Row],[DRG 2022]]=Tabel14[[#This Row],[DRG 2021]],"Nej","Ja")</f>
        <v>Nej</v>
      </c>
      <c r="B517" s="386" t="s">
        <v>1618</v>
      </c>
      <c r="C517" s="379" t="s">
        <v>1618</v>
      </c>
      <c r="D517" s="379" t="s">
        <v>503</v>
      </c>
      <c r="E517" s="387">
        <v>174230</v>
      </c>
      <c r="F517" s="397">
        <v>147565</v>
      </c>
      <c r="G517" s="379">
        <v>21</v>
      </c>
    </row>
    <row r="518" spans="1:8" x14ac:dyDescent="0.25">
      <c r="A518" s="379" t="str">
        <f>IF(Tabel14[[#This Row],[DRG 2022]]=Tabel14[[#This Row],[DRG 2021]],"Nej","Ja")</f>
        <v>Nej</v>
      </c>
      <c r="B518" s="386" t="s">
        <v>1619</v>
      </c>
      <c r="C518" s="379" t="s">
        <v>1619</v>
      </c>
      <c r="D518" s="379" t="s">
        <v>504</v>
      </c>
      <c r="E518" s="387">
        <v>154344</v>
      </c>
      <c r="F518" s="397">
        <v>124128</v>
      </c>
      <c r="G518" s="379">
        <v>18</v>
      </c>
    </row>
    <row r="519" spans="1:8" x14ac:dyDescent="0.25">
      <c r="A519" s="379" t="str">
        <f>IF(Tabel14[[#This Row],[DRG 2022]]=Tabel14[[#This Row],[DRG 2021]],"Nej","Ja")</f>
        <v>Nej</v>
      </c>
      <c r="B519" s="386" t="s">
        <v>1620</v>
      </c>
      <c r="C519" s="379" t="s">
        <v>1620</v>
      </c>
      <c r="D519" s="379" t="s">
        <v>2372</v>
      </c>
      <c r="E519" s="387">
        <v>90823</v>
      </c>
      <c r="F519" s="397">
        <v>93771</v>
      </c>
      <c r="G519" s="379">
        <v>6</v>
      </c>
    </row>
    <row r="520" spans="1:8" x14ac:dyDescent="0.25">
      <c r="A520" s="379" t="str">
        <f>IF(Tabel14[[#This Row],[DRG 2022]]=Tabel14[[#This Row],[DRG 2021]],"Nej","Ja")</f>
        <v>Nej</v>
      </c>
      <c r="B520" s="386" t="s">
        <v>1621</v>
      </c>
      <c r="C520" s="379" t="s">
        <v>1621</v>
      </c>
      <c r="D520" s="379" t="s">
        <v>2373</v>
      </c>
      <c r="E520" s="387">
        <v>86375</v>
      </c>
      <c r="F520" s="397">
        <v>75466</v>
      </c>
      <c r="G520" s="379">
        <v>6</v>
      </c>
    </row>
    <row r="521" spans="1:8" x14ac:dyDescent="0.25">
      <c r="A521" s="379" t="str">
        <f>IF(Tabel14[[#This Row],[DRG 2022]]=Tabel14[[#This Row],[DRG 2021]],"Nej","Ja")</f>
        <v>Nej</v>
      </c>
      <c r="B521" s="386" t="s">
        <v>1622</v>
      </c>
      <c r="C521" s="379" t="s">
        <v>1622</v>
      </c>
      <c r="D521" s="379" t="s">
        <v>505</v>
      </c>
      <c r="E521" s="387">
        <v>96178</v>
      </c>
      <c r="F521" s="397">
        <v>91703</v>
      </c>
      <c r="G521" s="379">
        <v>6</v>
      </c>
    </row>
    <row r="522" spans="1:8" x14ac:dyDescent="0.25">
      <c r="A522" s="379" t="str">
        <f>IF(Tabel14[[#This Row],[DRG 2022]]=Tabel14[[#This Row],[DRG 2021]],"Nej","Ja")</f>
        <v>Ja</v>
      </c>
      <c r="B522" s="386" t="s">
        <v>1623</v>
      </c>
      <c r="C522" s="379" t="s">
        <v>1624</v>
      </c>
      <c r="D522" s="379" t="s">
        <v>506</v>
      </c>
      <c r="E522" s="387">
        <v>70218</v>
      </c>
      <c r="F522" s="397">
        <v>63456</v>
      </c>
      <c r="G522" s="379">
        <v>9</v>
      </c>
    </row>
    <row r="523" spans="1:8" x14ac:dyDescent="0.25">
      <c r="A523" s="379" t="str">
        <f>IF(Tabel14[[#This Row],[DRG 2022]]=Tabel14[[#This Row],[DRG 2021]],"Nej","Ja")</f>
        <v>Ja</v>
      </c>
      <c r="B523" s="386" t="s">
        <v>1624</v>
      </c>
      <c r="C523" s="379" t="s">
        <v>1625</v>
      </c>
      <c r="D523" s="379" t="s">
        <v>507</v>
      </c>
      <c r="E523" s="387">
        <v>106463</v>
      </c>
      <c r="F523" s="397">
        <v>93124</v>
      </c>
      <c r="G523" s="379">
        <v>1</v>
      </c>
    </row>
    <row r="524" spans="1:8" x14ac:dyDescent="0.25">
      <c r="A524" s="379" t="str">
        <f>IF(Tabel14[[#This Row],[DRG 2022]]=Tabel14[[#This Row],[DRG 2021]],"Nej","Ja")</f>
        <v>Ja</v>
      </c>
      <c r="B524" s="386" t="s">
        <v>1625</v>
      </c>
      <c r="C524" s="379" t="s">
        <v>1626</v>
      </c>
      <c r="D524" s="379" t="s">
        <v>508</v>
      </c>
      <c r="E524" s="387">
        <v>89858</v>
      </c>
      <c r="F524" s="397">
        <v>72417</v>
      </c>
      <c r="G524" s="379">
        <v>4</v>
      </c>
      <c r="H524" s="379" t="s">
        <v>2441</v>
      </c>
    </row>
    <row r="525" spans="1:8" x14ac:dyDescent="0.25">
      <c r="A525" s="379" t="str">
        <f>IF(Tabel14[[#This Row],[DRG 2022]]=Tabel14[[#This Row],[DRG 2021]],"Nej","Ja")</f>
        <v>Ja</v>
      </c>
      <c r="B525" s="386" t="s">
        <v>1626</v>
      </c>
      <c r="C525" s="379" t="s">
        <v>1627</v>
      </c>
      <c r="D525" s="379" t="s">
        <v>509</v>
      </c>
      <c r="E525" s="387">
        <v>107124</v>
      </c>
      <c r="F525" s="397">
        <v>97754</v>
      </c>
      <c r="G525" s="379">
        <v>16</v>
      </c>
    </row>
    <row r="526" spans="1:8" x14ac:dyDescent="0.25">
      <c r="A526" s="379" t="str">
        <f>IF(Tabel14[[#This Row],[DRG 2022]]=Tabel14[[#This Row],[DRG 2021]],"Nej","Ja")</f>
        <v>Ja</v>
      </c>
      <c r="B526" s="386" t="s">
        <v>1627</v>
      </c>
      <c r="C526" s="379" t="s">
        <v>1628</v>
      </c>
      <c r="D526" s="379" t="s">
        <v>510</v>
      </c>
      <c r="E526" s="387">
        <v>56687</v>
      </c>
      <c r="F526" s="397">
        <v>69457</v>
      </c>
      <c r="G526" s="379">
        <v>7</v>
      </c>
      <c r="H526" s="379" t="s">
        <v>2441</v>
      </c>
    </row>
    <row r="527" spans="1:8" x14ac:dyDescent="0.25">
      <c r="A527" s="379" t="str">
        <f>IF(Tabel14[[#This Row],[DRG 2022]]=Tabel14[[#This Row],[DRG 2021]],"Nej","Ja")</f>
        <v>Ja</v>
      </c>
      <c r="B527" s="386" t="s">
        <v>1628</v>
      </c>
      <c r="C527" s="379" t="s">
        <v>1629</v>
      </c>
      <c r="D527" s="379" t="s">
        <v>511</v>
      </c>
      <c r="E527" s="387">
        <v>39685</v>
      </c>
      <c r="F527" s="397">
        <v>43871</v>
      </c>
      <c r="G527" s="379">
        <v>1</v>
      </c>
    </row>
    <row r="528" spans="1:8" x14ac:dyDescent="0.25">
      <c r="A528" s="379" t="str">
        <f>IF(Tabel14[[#This Row],[DRG 2022]]=Tabel14[[#This Row],[DRG 2021]],"Nej","Ja")</f>
        <v>Ja</v>
      </c>
      <c r="B528" s="386" t="s">
        <v>1629</v>
      </c>
      <c r="C528" s="379" t="s">
        <v>1630</v>
      </c>
      <c r="D528" s="379" t="s">
        <v>512</v>
      </c>
      <c r="E528" s="387">
        <v>22411</v>
      </c>
      <c r="F528" s="397">
        <v>20407</v>
      </c>
      <c r="G528" s="379">
        <v>1</v>
      </c>
    </row>
    <row r="529" spans="1:8" x14ac:dyDescent="0.25">
      <c r="A529" s="379" t="str">
        <f>IF(Tabel14[[#This Row],[DRG 2022]]=Tabel14[[#This Row],[DRG 2021]],"Nej","Ja")</f>
        <v>Ja</v>
      </c>
      <c r="B529" s="386" t="s">
        <v>1630</v>
      </c>
      <c r="C529" s="379" t="s">
        <v>1631</v>
      </c>
      <c r="D529" s="379" t="s">
        <v>513</v>
      </c>
      <c r="E529" s="387">
        <v>19596</v>
      </c>
      <c r="F529" s="397">
        <v>17554</v>
      </c>
      <c r="G529" s="379">
        <v>1</v>
      </c>
    </row>
    <row r="530" spans="1:8" x14ac:dyDescent="0.25">
      <c r="A530" s="379" t="str">
        <f>IF(Tabel14[[#This Row],[DRG 2022]]=Tabel14[[#This Row],[DRG 2021]],"Nej","Ja")</f>
        <v>Ja</v>
      </c>
      <c r="B530" s="386" t="s">
        <v>1631</v>
      </c>
      <c r="C530" s="379" t="s">
        <v>1632</v>
      </c>
      <c r="D530" s="379" t="s">
        <v>514</v>
      </c>
      <c r="E530" s="387">
        <v>54810</v>
      </c>
      <c r="F530" s="397">
        <v>42917</v>
      </c>
      <c r="G530" s="379">
        <v>9</v>
      </c>
    </row>
    <row r="531" spans="1:8" x14ac:dyDescent="0.25">
      <c r="A531" s="379" t="str">
        <f>IF(Tabel14[[#This Row],[DRG 2022]]=Tabel14[[#This Row],[DRG 2021]],"Nej","Ja")</f>
        <v>Ja</v>
      </c>
      <c r="B531" s="386" t="s">
        <v>1632</v>
      </c>
      <c r="C531" s="379" t="s">
        <v>1633</v>
      </c>
      <c r="D531" s="379" t="s">
        <v>515</v>
      </c>
      <c r="E531" s="387">
        <v>23148</v>
      </c>
      <c r="F531" s="397">
        <v>19340</v>
      </c>
      <c r="G531" s="379">
        <v>1</v>
      </c>
    </row>
    <row r="532" spans="1:8" x14ac:dyDescent="0.25">
      <c r="A532" s="379" t="str">
        <f>IF(Tabel14[[#This Row],[DRG 2022]]=Tabel14[[#This Row],[DRG 2021]],"Nej","Ja")</f>
        <v>Ja</v>
      </c>
      <c r="B532" s="386" t="s">
        <v>1633</v>
      </c>
      <c r="C532" s="379" t="s">
        <v>1634</v>
      </c>
      <c r="D532" s="379" t="s">
        <v>516</v>
      </c>
      <c r="E532" s="387">
        <v>22316</v>
      </c>
      <c r="F532" s="397">
        <v>21468</v>
      </c>
      <c r="G532" s="379">
        <v>1</v>
      </c>
    </row>
    <row r="533" spans="1:8" x14ac:dyDescent="0.25">
      <c r="A533" s="379" t="str">
        <f>IF(Tabel14[[#This Row],[DRG 2022]]=Tabel14[[#This Row],[DRG 2021]],"Nej","Ja")</f>
        <v>Ja</v>
      </c>
      <c r="B533" s="386" t="s">
        <v>1634</v>
      </c>
      <c r="C533" s="379" t="s">
        <v>1635</v>
      </c>
      <c r="D533" s="379" t="s">
        <v>517</v>
      </c>
      <c r="E533" s="387">
        <v>23117</v>
      </c>
      <c r="F533" s="397">
        <v>22767</v>
      </c>
      <c r="G533" s="379">
        <v>4</v>
      </c>
    </row>
    <row r="534" spans="1:8" x14ac:dyDescent="0.25">
      <c r="A534" s="379" t="str">
        <f>IF(Tabel14[[#This Row],[DRG 2022]]=Tabel14[[#This Row],[DRG 2021]],"Nej","Ja")</f>
        <v>Ja</v>
      </c>
      <c r="B534" s="386" t="s">
        <v>1635</v>
      </c>
      <c r="C534" s="379" t="s">
        <v>1636</v>
      </c>
      <c r="D534" s="379" t="s">
        <v>2166</v>
      </c>
      <c r="E534" s="387">
        <v>25218</v>
      </c>
      <c r="F534" s="397">
        <v>23835</v>
      </c>
      <c r="G534" s="379">
        <v>1</v>
      </c>
    </row>
    <row r="535" spans="1:8" x14ac:dyDescent="0.25">
      <c r="A535" s="379" t="str">
        <f>IF(Tabel14[[#This Row],[DRG 2022]]=Tabel14[[#This Row],[DRG 2021]],"Nej","Ja")</f>
        <v>Ja</v>
      </c>
      <c r="B535" s="386" t="s">
        <v>1636</v>
      </c>
      <c r="C535" s="379" t="s">
        <v>1637</v>
      </c>
      <c r="D535" s="379" t="s">
        <v>518</v>
      </c>
      <c r="E535" s="387">
        <v>13891</v>
      </c>
      <c r="F535" s="397">
        <v>16165</v>
      </c>
      <c r="G535" s="379">
        <v>1</v>
      </c>
    </row>
    <row r="536" spans="1:8" x14ac:dyDescent="0.25">
      <c r="A536" s="379" t="str">
        <f>IF(Tabel14[[#This Row],[DRG 2022]]=Tabel14[[#This Row],[DRG 2021]],"Nej","Ja")</f>
        <v>Ja</v>
      </c>
      <c r="B536" s="386" t="s">
        <v>1637</v>
      </c>
      <c r="C536" s="379" t="s">
        <v>1638</v>
      </c>
      <c r="D536" s="379" t="s">
        <v>938</v>
      </c>
      <c r="E536" s="387">
        <v>10130</v>
      </c>
      <c r="F536" s="397">
        <v>10119</v>
      </c>
      <c r="G536" s="379">
        <v>1</v>
      </c>
    </row>
    <row r="537" spans="1:8" x14ac:dyDescent="0.25">
      <c r="A537" s="379" t="str">
        <f>IF(Tabel14[[#This Row],[DRG 2022]]=Tabel14[[#This Row],[DRG 2021]],"Nej","Ja")</f>
        <v>Ja</v>
      </c>
      <c r="B537" s="386" t="s">
        <v>1638</v>
      </c>
      <c r="C537" s="379" t="s">
        <v>1639</v>
      </c>
      <c r="D537" s="379" t="s">
        <v>1640</v>
      </c>
      <c r="E537" s="387">
        <v>12432</v>
      </c>
      <c r="F537" s="397">
        <v>7730</v>
      </c>
      <c r="G537" s="379">
        <v>1</v>
      </c>
    </row>
    <row r="538" spans="1:8" x14ac:dyDescent="0.25">
      <c r="A538" s="379" t="str">
        <f>IF(Tabel14[[#This Row],[DRG 2022]]=Tabel14[[#This Row],[DRG 2021]],"Nej","Ja")</f>
        <v>Ja</v>
      </c>
      <c r="B538" s="386" t="s">
        <v>1639</v>
      </c>
      <c r="D538" s="379" t="s">
        <v>2446</v>
      </c>
      <c r="E538" s="387">
        <v>38202</v>
      </c>
      <c r="F538" s="397" t="s">
        <v>2419</v>
      </c>
      <c r="G538" s="379">
        <v>9</v>
      </c>
      <c r="H538" s="379" t="s">
        <v>2441</v>
      </c>
    </row>
    <row r="539" spans="1:8" x14ac:dyDescent="0.25">
      <c r="A539" s="379" t="str">
        <f>IF(Tabel14[[#This Row],[DRG 2022]]=Tabel14[[#This Row],[DRG 2021]],"Nej","Ja")</f>
        <v>Nej</v>
      </c>
      <c r="B539" s="386" t="s">
        <v>1641</v>
      </c>
      <c r="C539" s="379" t="s">
        <v>1641</v>
      </c>
      <c r="D539" s="379" t="s">
        <v>519</v>
      </c>
      <c r="E539" s="387">
        <v>70118</v>
      </c>
      <c r="F539" s="397">
        <v>56553</v>
      </c>
      <c r="G539" s="379">
        <v>19</v>
      </c>
      <c r="H539" s="379" t="s">
        <v>2441</v>
      </c>
    </row>
    <row r="540" spans="1:8" x14ac:dyDescent="0.25">
      <c r="A540" s="379" t="str">
        <f>IF(Tabel14[[#This Row],[DRG 2022]]=Tabel14[[#This Row],[DRG 2021]],"Nej","Ja")</f>
        <v>Nej</v>
      </c>
      <c r="B540" s="386" t="s">
        <v>1642</v>
      </c>
      <c r="C540" s="379" t="s">
        <v>1642</v>
      </c>
      <c r="D540" s="379" t="s">
        <v>520</v>
      </c>
      <c r="E540" s="387">
        <v>121128</v>
      </c>
      <c r="F540" s="397">
        <v>121822</v>
      </c>
      <c r="G540" s="379">
        <v>32</v>
      </c>
      <c r="H540" s="379" t="s">
        <v>2441</v>
      </c>
    </row>
    <row r="541" spans="1:8" x14ac:dyDescent="0.25">
      <c r="A541" s="379" t="str">
        <f>IF(Tabel14[[#This Row],[DRG 2022]]=Tabel14[[#This Row],[DRG 2021]],"Nej","Ja")</f>
        <v>Nej</v>
      </c>
      <c r="B541" s="386" t="s">
        <v>1643</v>
      </c>
      <c r="C541" s="379" t="s">
        <v>1643</v>
      </c>
      <c r="D541" s="379" t="s">
        <v>2374</v>
      </c>
      <c r="E541" s="387">
        <v>28493</v>
      </c>
      <c r="F541" s="397">
        <v>37760</v>
      </c>
      <c r="G541" s="379">
        <v>6</v>
      </c>
      <c r="H541" s="379" t="s">
        <v>2441</v>
      </c>
    </row>
    <row r="542" spans="1:8" x14ac:dyDescent="0.25">
      <c r="A542" s="379" t="str">
        <f>IF(Tabel14[[#This Row],[DRG 2022]]=Tabel14[[#This Row],[DRG 2021]],"Nej","Ja")</f>
        <v>Nej</v>
      </c>
      <c r="B542" s="386" t="s">
        <v>1644</v>
      </c>
      <c r="C542" s="379" t="s">
        <v>1644</v>
      </c>
      <c r="D542" s="379" t="s">
        <v>781</v>
      </c>
      <c r="E542" s="387">
        <v>16759</v>
      </c>
      <c r="F542" s="397">
        <v>23518</v>
      </c>
      <c r="G542" s="379">
        <v>1</v>
      </c>
    </row>
    <row r="543" spans="1:8" x14ac:dyDescent="0.25">
      <c r="A543" s="379" t="str">
        <f>IF(Tabel14[[#This Row],[DRG 2022]]=Tabel14[[#This Row],[DRG 2021]],"Nej","Ja")</f>
        <v>Nej</v>
      </c>
      <c r="B543" s="386" t="s">
        <v>1645</v>
      </c>
      <c r="C543" s="379" t="s">
        <v>1645</v>
      </c>
      <c r="D543" s="379" t="s">
        <v>727</v>
      </c>
      <c r="E543" s="387">
        <v>5999</v>
      </c>
      <c r="F543" s="397">
        <v>6272</v>
      </c>
      <c r="G543" s="379">
        <v>1</v>
      </c>
      <c r="H543" s="379" t="s">
        <v>2442</v>
      </c>
    </row>
    <row r="544" spans="1:8" x14ac:dyDescent="0.25">
      <c r="A544" s="379" t="str">
        <f>IF(Tabel14[[#This Row],[DRG 2022]]=Tabel14[[#This Row],[DRG 2021]],"Nej","Ja")</f>
        <v>Nej</v>
      </c>
      <c r="B544" s="386" t="s">
        <v>1646</v>
      </c>
      <c r="C544" s="379" t="s">
        <v>1646</v>
      </c>
      <c r="D544" s="379" t="s">
        <v>920</v>
      </c>
      <c r="E544" s="387">
        <v>4068</v>
      </c>
      <c r="F544" s="397">
        <v>5438</v>
      </c>
      <c r="G544" s="379">
        <v>1</v>
      </c>
      <c r="H544" s="379" t="s">
        <v>2442</v>
      </c>
    </row>
    <row r="545" spans="1:8" x14ac:dyDescent="0.25">
      <c r="A545" s="379" t="str">
        <f>IF(Tabel14[[#This Row],[DRG 2022]]=Tabel14[[#This Row],[DRG 2021]],"Nej","Ja")</f>
        <v>Nej</v>
      </c>
      <c r="B545" s="386" t="s">
        <v>1647</v>
      </c>
      <c r="C545" s="379" t="s">
        <v>1647</v>
      </c>
      <c r="D545" s="379" t="s">
        <v>728</v>
      </c>
      <c r="E545" s="387">
        <v>7781</v>
      </c>
      <c r="F545" s="397">
        <v>7818</v>
      </c>
      <c r="G545" s="379">
        <v>1</v>
      </c>
      <c r="H545" s="379" t="s">
        <v>2442</v>
      </c>
    </row>
    <row r="546" spans="1:8" x14ac:dyDescent="0.25">
      <c r="A546" s="379" t="str">
        <f>IF(Tabel14[[#This Row],[DRG 2022]]=Tabel14[[#This Row],[DRG 2021]],"Nej","Ja")</f>
        <v>Nej</v>
      </c>
      <c r="B546" s="386" t="s">
        <v>1648</v>
      </c>
      <c r="C546" s="379" t="s">
        <v>1648</v>
      </c>
      <c r="D546" s="379" t="s">
        <v>954</v>
      </c>
      <c r="E546" s="387">
        <v>1179</v>
      </c>
      <c r="F546" s="397">
        <v>1453</v>
      </c>
      <c r="G546" s="379">
        <v>1</v>
      </c>
      <c r="H546" s="379" t="s">
        <v>2442</v>
      </c>
    </row>
    <row r="547" spans="1:8" x14ac:dyDescent="0.25">
      <c r="A547" s="379" t="str">
        <f>IF(Tabel14[[#This Row],[DRG 2022]]=Tabel14[[#This Row],[DRG 2021]],"Nej","Ja")</f>
        <v>Nej</v>
      </c>
      <c r="B547" s="386" t="s">
        <v>1649</v>
      </c>
      <c r="C547" s="379" t="s">
        <v>1649</v>
      </c>
      <c r="D547" s="379" t="s">
        <v>729</v>
      </c>
      <c r="E547" s="387">
        <v>2074</v>
      </c>
      <c r="F547" s="397">
        <v>2162</v>
      </c>
      <c r="G547" s="379">
        <v>1</v>
      </c>
      <c r="H547" s="379" t="s">
        <v>2442</v>
      </c>
    </row>
    <row r="548" spans="1:8" x14ac:dyDescent="0.25">
      <c r="A548" s="379" t="str">
        <f>IF(Tabel14[[#This Row],[DRG 2022]]=Tabel14[[#This Row],[DRG 2021]],"Nej","Ja")</f>
        <v>Nej</v>
      </c>
      <c r="B548" s="386" t="s">
        <v>1650</v>
      </c>
      <c r="C548" s="379" t="s">
        <v>1650</v>
      </c>
      <c r="D548" s="379" t="s">
        <v>762</v>
      </c>
      <c r="E548" s="387">
        <v>18180</v>
      </c>
      <c r="F548" s="397">
        <v>20157</v>
      </c>
      <c r="G548" s="379">
        <v>1</v>
      </c>
      <c r="H548" s="379" t="s">
        <v>2442</v>
      </c>
    </row>
    <row r="549" spans="1:8" x14ac:dyDescent="0.25">
      <c r="A549" s="379" t="str">
        <f>IF(Tabel14[[#This Row],[DRG 2022]]=Tabel14[[#This Row],[DRG 2021]],"Nej","Ja")</f>
        <v>Nej</v>
      </c>
      <c r="B549" s="386" t="s">
        <v>1651</v>
      </c>
      <c r="C549" s="379" t="s">
        <v>1651</v>
      </c>
      <c r="D549" s="379" t="s">
        <v>763</v>
      </c>
      <c r="E549" s="387">
        <v>15879</v>
      </c>
      <c r="F549" s="397">
        <v>14187</v>
      </c>
      <c r="G549" s="379">
        <v>1</v>
      </c>
      <c r="H549" s="379" t="s">
        <v>2442</v>
      </c>
    </row>
    <row r="550" spans="1:8" x14ac:dyDescent="0.25">
      <c r="A550" s="379" t="str">
        <f>IF(Tabel14[[#This Row],[DRG 2022]]=Tabel14[[#This Row],[DRG 2021]],"Nej","Ja")</f>
        <v>Nej</v>
      </c>
      <c r="B550" s="386" t="s">
        <v>1652</v>
      </c>
      <c r="C550" s="379" t="s">
        <v>1652</v>
      </c>
      <c r="D550" s="379" t="s">
        <v>764</v>
      </c>
      <c r="E550" s="387">
        <v>18381</v>
      </c>
      <c r="F550" s="397">
        <v>18807</v>
      </c>
      <c r="G550" s="379">
        <v>1</v>
      </c>
      <c r="H550" s="379" t="s">
        <v>2442</v>
      </c>
    </row>
    <row r="551" spans="1:8" x14ac:dyDescent="0.25">
      <c r="A551" s="379" t="str">
        <f>IF(Tabel14[[#This Row],[DRG 2022]]=Tabel14[[#This Row],[DRG 2021]],"Nej","Ja")</f>
        <v>Nej</v>
      </c>
      <c r="B551" s="386" t="s">
        <v>1653</v>
      </c>
      <c r="C551" s="379" t="s">
        <v>1653</v>
      </c>
      <c r="D551" s="379" t="s">
        <v>765</v>
      </c>
      <c r="E551" s="387">
        <v>5353</v>
      </c>
      <c r="F551" s="397">
        <v>5814</v>
      </c>
      <c r="G551" s="379">
        <v>1</v>
      </c>
      <c r="H551" s="379" t="s">
        <v>2442</v>
      </c>
    </row>
    <row r="552" spans="1:8" x14ac:dyDescent="0.25">
      <c r="A552" s="379" t="str">
        <f>IF(Tabel14[[#This Row],[DRG 2022]]=Tabel14[[#This Row],[DRG 2021]],"Nej","Ja")</f>
        <v>Nej</v>
      </c>
      <c r="B552" s="386" t="s">
        <v>1654</v>
      </c>
      <c r="C552" s="379" t="s">
        <v>1654</v>
      </c>
      <c r="D552" s="379" t="s">
        <v>766</v>
      </c>
      <c r="E552" s="387">
        <v>3074</v>
      </c>
      <c r="F552" s="397">
        <v>2864</v>
      </c>
      <c r="G552" s="379">
        <v>1</v>
      </c>
      <c r="H552" s="379" t="s">
        <v>2442</v>
      </c>
    </row>
    <row r="553" spans="1:8" x14ac:dyDescent="0.25">
      <c r="A553" s="379" t="str">
        <f>IF(Tabel14[[#This Row],[DRG 2022]]=Tabel14[[#This Row],[DRG 2021]],"Nej","Ja")</f>
        <v>Nej</v>
      </c>
      <c r="B553" s="386" t="s">
        <v>1655</v>
      </c>
      <c r="C553" s="379" t="s">
        <v>1655</v>
      </c>
      <c r="D553" s="379" t="s">
        <v>1657</v>
      </c>
      <c r="E553" s="387">
        <v>2263</v>
      </c>
      <c r="F553" s="397">
        <v>2359</v>
      </c>
      <c r="G553" s="379">
        <v>1</v>
      </c>
      <c r="H553" s="379" t="s">
        <v>2442</v>
      </c>
    </row>
    <row r="554" spans="1:8" x14ac:dyDescent="0.25">
      <c r="A554" s="379" t="str">
        <f>IF(Tabel14[[#This Row],[DRG 2022]]=Tabel14[[#This Row],[DRG 2021]],"Nej","Ja")</f>
        <v>Nej</v>
      </c>
      <c r="B554" s="386" t="s">
        <v>1656</v>
      </c>
      <c r="C554" s="379" t="s">
        <v>1656</v>
      </c>
      <c r="D554" s="379" t="s">
        <v>780</v>
      </c>
      <c r="E554" s="387">
        <v>2075</v>
      </c>
      <c r="F554" s="397">
        <v>2173</v>
      </c>
      <c r="G554" s="379">
        <v>1</v>
      </c>
      <c r="H554" s="379" t="s">
        <v>2442</v>
      </c>
    </row>
    <row r="555" spans="1:8" x14ac:dyDescent="0.25">
      <c r="A555" s="379" t="str">
        <f>IF(Tabel14[[#This Row],[DRG 2022]]=Tabel14[[#This Row],[DRG 2021]],"Nej","Ja")</f>
        <v>Nej</v>
      </c>
      <c r="B555" s="386" t="s">
        <v>1658</v>
      </c>
      <c r="C555" s="379" t="s">
        <v>1658</v>
      </c>
      <c r="D555" s="379" t="s">
        <v>890</v>
      </c>
      <c r="E555" s="387">
        <v>6003</v>
      </c>
      <c r="F555" s="397">
        <v>6255</v>
      </c>
      <c r="G555" s="379">
        <v>1</v>
      </c>
      <c r="H555" s="379" t="s">
        <v>2442</v>
      </c>
    </row>
    <row r="556" spans="1:8" x14ac:dyDescent="0.25">
      <c r="A556" s="379" t="str">
        <f>IF(Tabel14[[#This Row],[DRG 2022]]=Tabel14[[#This Row],[DRG 2021]],"Nej","Ja")</f>
        <v>Nej</v>
      </c>
      <c r="B556" s="386" t="s">
        <v>1659</v>
      </c>
      <c r="C556" s="379" t="s">
        <v>1659</v>
      </c>
      <c r="D556" s="379" t="s">
        <v>922</v>
      </c>
      <c r="E556" s="387">
        <v>6308</v>
      </c>
      <c r="F556" s="397">
        <v>5835</v>
      </c>
      <c r="G556" s="379">
        <v>1</v>
      </c>
      <c r="H556" s="379" t="s">
        <v>2442</v>
      </c>
    </row>
    <row r="557" spans="1:8" x14ac:dyDescent="0.25">
      <c r="A557" s="379" t="str">
        <f>IF(Tabel14[[#This Row],[DRG 2022]]=Tabel14[[#This Row],[DRG 2021]],"Nej","Ja")</f>
        <v>Nej</v>
      </c>
      <c r="B557" s="386" t="s">
        <v>1660</v>
      </c>
      <c r="C557" s="379" t="s">
        <v>1660</v>
      </c>
      <c r="D557" s="379" t="s">
        <v>923</v>
      </c>
      <c r="E557" s="387">
        <v>3868</v>
      </c>
      <c r="F557" s="397">
        <v>4489</v>
      </c>
      <c r="G557" s="379">
        <v>1</v>
      </c>
      <c r="H557" s="379" t="s">
        <v>2442</v>
      </c>
    </row>
    <row r="558" spans="1:8" x14ac:dyDescent="0.25">
      <c r="A558" s="379" t="str">
        <f>IF(Tabel14[[#This Row],[DRG 2022]]=Tabel14[[#This Row],[DRG 2021]],"Nej","Ja")</f>
        <v>Nej</v>
      </c>
      <c r="B558" s="386" t="s">
        <v>1661</v>
      </c>
      <c r="C558" s="379" t="s">
        <v>1661</v>
      </c>
      <c r="D558" s="379" t="s">
        <v>532</v>
      </c>
      <c r="E558" s="387">
        <v>32161</v>
      </c>
      <c r="F558" s="397">
        <v>34040</v>
      </c>
      <c r="G558" s="379">
        <v>9</v>
      </c>
      <c r="H558" s="379" t="s">
        <v>2441</v>
      </c>
    </row>
    <row r="559" spans="1:8" x14ac:dyDescent="0.25">
      <c r="A559" s="379" t="str">
        <f>IF(Tabel14[[#This Row],[DRG 2022]]=Tabel14[[#This Row],[DRG 2021]],"Nej","Ja")</f>
        <v>Nej</v>
      </c>
      <c r="B559" s="386" t="s">
        <v>1662</v>
      </c>
      <c r="C559" s="379" t="s">
        <v>1662</v>
      </c>
      <c r="D559" s="379" t="s">
        <v>2375</v>
      </c>
      <c r="E559" s="387">
        <v>24149</v>
      </c>
      <c r="F559" s="397">
        <v>16649</v>
      </c>
      <c r="G559" s="379">
        <v>6</v>
      </c>
      <c r="H559" s="379" t="s">
        <v>2441</v>
      </c>
    </row>
    <row r="560" spans="1:8" x14ac:dyDescent="0.25">
      <c r="A560" s="379" t="str">
        <f>IF(Tabel14[[#This Row],[DRG 2022]]=Tabel14[[#This Row],[DRG 2021]],"Nej","Ja")</f>
        <v>Nej</v>
      </c>
      <c r="B560" s="386" t="s">
        <v>1663</v>
      </c>
      <c r="C560" s="379" t="s">
        <v>1663</v>
      </c>
      <c r="D560" s="379" t="s">
        <v>1664</v>
      </c>
      <c r="E560" s="387">
        <v>2000</v>
      </c>
      <c r="F560" s="397">
        <v>1681</v>
      </c>
      <c r="G560" s="379">
        <v>1</v>
      </c>
      <c r="H560" s="379" t="s">
        <v>2442</v>
      </c>
    </row>
    <row r="561" spans="1:8" x14ac:dyDescent="0.25">
      <c r="A561" s="379" t="str">
        <f>IF(Tabel14[[#This Row],[DRG 2022]]=Tabel14[[#This Row],[DRG 2021]],"Nej","Ja")</f>
        <v>Nej</v>
      </c>
      <c r="B561" s="386" t="s">
        <v>1665</v>
      </c>
      <c r="C561" s="379" t="s">
        <v>1665</v>
      </c>
      <c r="D561" s="379" t="s">
        <v>1666</v>
      </c>
      <c r="E561" s="387">
        <v>1716</v>
      </c>
      <c r="F561" s="397">
        <v>2113</v>
      </c>
      <c r="G561" s="379">
        <v>1</v>
      </c>
      <c r="H561" s="379" t="s">
        <v>2442</v>
      </c>
    </row>
    <row r="562" spans="1:8" x14ac:dyDescent="0.25">
      <c r="A562" s="379" t="str">
        <f>IF(Tabel14[[#This Row],[DRG 2022]]=Tabel14[[#This Row],[DRG 2021]],"Nej","Ja")</f>
        <v>Nej</v>
      </c>
      <c r="B562" s="386" t="s">
        <v>1667</v>
      </c>
      <c r="C562" s="379" t="s">
        <v>1667</v>
      </c>
      <c r="D562" s="379" t="s">
        <v>2272</v>
      </c>
      <c r="E562" s="387">
        <v>82899</v>
      </c>
      <c r="F562" s="397">
        <v>63601</v>
      </c>
      <c r="G562" s="379">
        <v>1</v>
      </c>
    </row>
    <row r="563" spans="1:8" x14ac:dyDescent="0.25">
      <c r="A563" s="379" t="str">
        <f>IF(Tabel14[[#This Row],[DRG 2022]]=Tabel14[[#This Row],[DRG 2021]],"Nej","Ja")</f>
        <v>Nej</v>
      </c>
      <c r="B563" s="386" t="s">
        <v>1668</v>
      </c>
      <c r="C563" s="379" t="s">
        <v>1668</v>
      </c>
      <c r="D563" s="379" t="s">
        <v>529</v>
      </c>
      <c r="E563" s="387">
        <v>76459</v>
      </c>
      <c r="F563" s="397">
        <v>66634</v>
      </c>
      <c r="G563" s="379">
        <v>6</v>
      </c>
    </row>
    <row r="564" spans="1:8" x14ac:dyDescent="0.25">
      <c r="A564" s="379" t="str">
        <f>IF(Tabel14[[#This Row],[DRG 2022]]=Tabel14[[#This Row],[DRG 2021]],"Nej","Ja")</f>
        <v>Nej</v>
      </c>
      <c r="B564" s="386" t="s">
        <v>1669</v>
      </c>
      <c r="C564" s="379" t="s">
        <v>1669</v>
      </c>
      <c r="D564" s="379" t="s">
        <v>530</v>
      </c>
      <c r="E564" s="387">
        <v>15481</v>
      </c>
      <c r="F564" s="397">
        <v>14963</v>
      </c>
      <c r="G564" s="379">
        <v>1</v>
      </c>
    </row>
    <row r="565" spans="1:8" x14ac:dyDescent="0.25">
      <c r="A565" s="379" t="str">
        <f>IF(Tabel14[[#This Row],[DRG 2022]]=Tabel14[[#This Row],[DRG 2021]],"Nej","Ja")</f>
        <v>Nej</v>
      </c>
      <c r="B565" s="386" t="s">
        <v>1670</v>
      </c>
      <c r="C565" s="379" t="s">
        <v>1670</v>
      </c>
      <c r="D565" s="379" t="s">
        <v>2167</v>
      </c>
      <c r="E565" s="387">
        <v>25856</v>
      </c>
      <c r="F565" s="397">
        <v>20930</v>
      </c>
      <c r="G565" s="379">
        <v>1</v>
      </c>
    </row>
    <row r="566" spans="1:8" x14ac:dyDescent="0.25">
      <c r="A566" s="379" t="str">
        <f>IF(Tabel14[[#This Row],[DRG 2022]]=Tabel14[[#This Row],[DRG 2021]],"Nej","Ja")</f>
        <v>Nej</v>
      </c>
      <c r="B566" s="386" t="s">
        <v>1671</v>
      </c>
      <c r="C566" s="379" t="s">
        <v>1671</v>
      </c>
      <c r="D566" s="379" t="s">
        <v>2168</v>
      </c>
      <c r="E566" s="387">
        <v>11141</v>
      </c>
      <c r="F566" s="397">
        <v>12198</v>
      </c>
      <c r="G566" s="379">
        <v>1</v>
      </c>
    </row>
    <row r="567" spans="1:8" x14ac:dyDescent="0.25">
      <c r="A567" s="379" t="str">
        <f>IF(Tabel14[[#This Row],[DRG 2022]]=Tabel14[[#This Row],[DRG 2021]],"Nej","Ja")</f>
        <v>Nej</v>
      </c>
      <c r="B567" s="386" t="s">
        <v>1672</v>
      </c>
      <c r="C567" s="379" t="s">
        <v>1672</v>
      </c>
      <c r="D567" s="379" t="s">
        <v>2169</v>
      </c>
      <c r="E567" s="387">
        <v>16816</v>
      </c>
      <c r="F567" s="397">
        <v>15412</v>
      </c>
      <c r="G567" s="379">
        <v>1</v>
      </c>
    </row>
    <row r="568" spans="1:8" x14ac:dyDescent="0.25">
      <c r="A568" s="379" t="str">
        <f>IF(Tabel14[[#This Row],[DRG 2022]]=Tabel14[[#This Row],[DRG 2021]],"Nej","Ja")</f>
        <v>Nej</v>
      </c>
      <c r="B568" s="386" t="s">
        <v>1673</v>
      </c>
      <c r="C568" s="379" t="s">
        <v>1673</v>
      </c>
      <c r="D568" s="379" t="s">
        <v>531</v>
      </c>
      <c r="E568" s="387">
        <v>45889</v>
      </c>
      <c r="F568" s="397">
        <v>40141</v>
      </c>
      <c r="G568" s="379">
        <v>6</v>
      </c>
      <c r="H568" s="379" t="s">
        <v>2441</v>
      </c>
    </row>
    <row r="569" spans="1:8" x14ac:dyDescent="0.25">
      <c r="A569" s="379" t="str">
        <f>IF(Tabel14[[#This Row],[DRG 2022]]=Tabel14[[#This Row],[DRG 2021]],"Nej","Ja")</f>
        <v>Nej</v>
      </c>
      <c r="B569" s="386" t="s">
        <v>1674</v>
      </c>
      <c r="C569" s="379" t="s">
        <v>1674</v>
      </c>
      <c r="D569" s="379" t="s">
        <v>2170</v>
      </c>
      <c r="E569" s="387">
        <v>7466</v>
      </c>
      <c r="F569" s="397">
        <v>7081</v>
      </c>
      <c r="G569" s="379">
        <v>1</v>
      </c>
      <c r="H569" s="379" t="s">
        <v>2442</v>
      </c>
    </row>
    <row r="570" spans="1:8" x14ac:dyDescent="0.25">
      <c r="A570" s="379" t="str">
        <f>IF(Tabel14[[#This Row],[DRG 2022]]=Tabel14[[#This Row],[DRG 2021]],"Nej","Ja")</f>
        <v>Nej</v>
      </c>
      <c r="B570" s="386" t="s">
        <v>1675</v>
      </c>
      <c r="C570" s="379" t="s">
        <v>1675</v>
      </c>
      <c r="D570" s="379" t="s">
        <v>955</v>
      </c>
      <c r="E570" s="387">
        <v>10754</v>
      </c>
      <c r="F570" s="397">
        <v>6536</v>
      </c>
      <c r="G570" s="379">
        <v>1</v>
      </c>
      <c r="H570" s="379" t="s">
        <v>2442</v>
      </c>
    </row>
    <row r="571" spans="1:8" x14ac:dyDescent="0.25">
      <c r="A571" s="379" t="str">
        <f>IF(Tabel14[[#This Row],[DRG 2022]]=Tabel14[[#This Row],[DRG 2021]],"Nej","Ja")</f>
        <v>Nej</v>
      </c>
      <c r="B571" s="386" t="s">
        <v>1676</v>
      </c>
      <c r="C571" s="379" t="s">
        <v>1676</v>
      </c>
      <c r="D571" s="379" t="s">
        <v>2376</v>
      </c>
      <c r="E571" s="387">
        <v>21261</v>
      </c>
      <c r="F571" s="397">
        <v>16737</v>
      </c>
      <c r="G571" s="379">
        <v>4</v>
      </c>
    </row>
    <row r="572" spans="1:8" x14ac:dyDescent="0.25">
      <c r="A572" s="379" t="str">
        <f>IF(Tabel14[[#This Row],[DRG 2022]]=Tabel14[[#This Row],[DRG 2021]],"Nej","Ja")</f>
        <v>Nej</v>
      </c>
      <c r="B572" s="386" t="s">
        <v>1677</v>
      </c>
      <c r="C572" s="379" t="s">
        <v>1677</v>
      </c>
      <c r="D572" s="379" t="s">
        <v>1678</v>
      </c>
      <c r="E572" s="387">
        <v>1921</v>
      </c>
      <c r="F572" s="397">
        <v>1636</v>
      </c>
      <c r="G572" s="379">
        <v>1</v>
      </c>
      <c r="H572" s="379" t="s">
        <v>2442</v>
      </c>
    </row>
    <row r="573" spans="1:8" x14ac:dyDescent="0.25">
      <c r="A573" s="379" t="str">
        <f>IF(Tabel14[[#This Row],[DRG 2022]]=Tabel14[[#This Row],[DRG 2021]],"Nej","Ja")</f>
        <v>Nej</v>
      </c>
      <c r="B573" s="386" t="s">
        <v>1679</v>
      </c>
      <c r="C573" s="379" t="s">
        <v>1679</v>
      </c>
      <c r="D573" s="379" t="s">
        <v>1680</v>
      </c>
      <c r="E573" s="387">
        <v>2281</v>
      </c>
      <c r="F573" s="397">
        <v>2409</v>
      </c>
      <c r="G573" s="379">
        <v>1</v>
      </c>
      <c r="H573" s="379" t="s">
        <v>2442</v>
      </c>
    </row>
    <row r="574" spans="1:8" x14ac:dyDescent="0.25">
      <c r="A574" s="379" t="str">
        <f>IF(Tabel14[[#This Row],[DRG 2022]]=Tabel14[[#This Row],[DRG 2021]],"Nej","Ja")</f>
        <v>Nej</v>
      </c>
      <c r="B574" s="386" t="s">
        <v>1681</v>
      </c>
      <c r="C574" s="379" t="s">
        <v>1681</v>
      </c>
      <c r="D574" s="379" t="s">
        <v>533</v>
      </c>
      <c r="E574" s="387">
        <v>6384</v>
      </c>
      <c r="F574" s="397">
        <v>7517</v>
      </c>
      <c r="G574" s="379">
        <v>1</v>
      </c>
    </row>
    <row r="575" spans="1:8" x14ac:dyDescent="0.25">
      <c r="A575" s="379" t="str">
        <f>IF(Tabel14[[#This Row],[DRG 2022]]=Tabel14[[#This Row],[DRG 2021]],"Nej","Ja")</f>
        <v>Nej</v>
      </c>
      <c r="B575" s="386" t="s">
        <v>1682</v>
      </c>
      <c r="C575" s="379" t="s">
        <v>1682</v>
      </c>
      <c r="D575" s="379" t="s">
        <v>2377</v>
      </c>
      <c r="E575" s="387">
        <v>99487</v>
      </c>
      <c r="F575" s="397">
        <v>82242</v>
      </c>
      <c r="G575" s="379">
        <v>4</v>
      </c>
    </row>
    <row r="576" spans="1:8" x14ac:dyDescent="0.25">
      <c r="A576" s="379" t="str">
        <f>IF(Tabel14[[#This Row],[DRG 2022]]=Tabel14[[#This Row],[DRG 2021]],"Nej","Ja")</f>
        <v>Nej</v>
      </c>
      <c r="B576" s="386" t="s">
        <v>1683</v>
      </c>
      <c r="C576" s="379" t="s">
        <v>1683</v>
      </c>
      <c r="D576" s="379" t="s">
        <v>2378</v>
      </c>
      <c r="E576" s="387">
        <v>111491</v>
      </c>
      <c r="F576" s="397">
        <v>102060</v>
      </c>
      <c r="G576" s="379">
        <v>13</v>
      </c>
    </row>
    <row r="577" spans="1:8" x14ac:dyDescent="0.25">
      <c r="A577" s="379" t="str">
        <f>IF(Tabel14[[#This Row],[DRG 2022]]=Tabel14[[#This Row],[DRG 2021]],"Nej","Ja")</f>
        <v>Nej</v>
      </c>
      <c r="B577" s="386" t="s">
        <v>1684</v>
      </c>
      <c r="C577" s="379" t="s">
        <v>1684</v>
      </c>
      <c r="D577" s="379" t="s">
        <v>534</v>
      </c>
      <c r="E577" s="387">
        <v>74959</v>
      </c>
      <c r="F577" s="397">
        <v>63671</v>
      </c>
      <c r="G577" s="379">
        <v>1</v>
      </c>
    </row>
    <row r="578" spans="1:8" x14ac:dyDescent="0.25">
      <c r="A578" s="379" t="str">
        <f>IF(Tabel14[[#This Row],[DRG 2022]]=Tabel14[[#This Row],[DRG 2021]],"Nej","Ja")</f>
        <v>Nej</v>
      </c>
      <c r="B578" s="386" t="s">
        <v>1685</v>
      </c>
      <c r="C578" s="379" t="s">
        <v>1685</v>
      </c>
      <c r="D578" s="379" t="s">
        <v>535</v>
      </c>
      <c r="E578" s="387">
        <v>53095</v>
      </c>
      <c r="F578" s="397">
        <v>41592</v>
      </c>
      <c r="G578" s="379">
        <v>4</v>
      </c>
    </row>
    <row r="579" spans="1:8" x14ac:dyDescent="0.25">
      <c r="A579" s="379" t="str">
        <f>IF(Tabel14[[#This Row],[DRG 2022]]=Tabel14[[#This Row],[DRG 2021]],"Nej","Ja")</f>
        <v>Nej</v>
      </c>
      <c r="B579" s="386" t="s">
        <v>1686</v>
      </c>
      <c r="C579" s="379" t="s">
        <v>1686</v>
      </c>
      <c r="D579" s="379" t="s">
        <v>536</v>
      </c>
      <c r="E579" s="387">
        <v>32628</v>
      </c>
      <c r="F579" s="397">
        <v>31445</v>
      </c>
      <c r="G579" s="379">
        <v>1</v>
      </c>
    </row>
    <row r="580" spans="1:8" x14ac:dyDescent="0.25">
      <c r="A580" s="379" t="str">
        <f>IF(Tabel14[[#This Row],[DRG 2022]]=Tabel14[[#This Row],[DRG 2021]],"Nej","Ja")</f>
        <v>Ja</v>
      </c>
      <c r="B580" s="386" t="s">
        <v>1687</v>
      </c>
      <c r="C580" s="379" t="s">
        <v>1688</v>
      </c>
      <c r="D580" s="379" t="s">
        <v>2379</v>
      </c>
      <c r="E580" s="387">
        <v>79415</v>
      </c>
      <c r="F580" s="397">
        <v>77882</v>
      </c>
      <c r="G580" s="379">
        <v>1</v>
      </c>
    </row>
    <row r="581" spans="1:8" x14ac:dyDescent="0.25">
      <c r="A581" s="379" t="str">
        <f>IF(Tabel14[[#This Row],[DRG 2022]]=Tabel14[[#This Row],[DRG 2021]],"Nej","Ja")</f>
        <v>Ja</v>
      </c>
      <c r="B581" s="386" t="s">
        <v>1688</v>
      </c>
      <c r="C581" s="379" t="s">
        <v>1689</v>
      </c>
      <c r="D581" s="379" t="s">
        <v>2380</v>
      </c>
      <c r="E581" s="387">
        <v>75358</v>
      </c>
      <c r="F581" s="397">
        <v>76448</v>
      </c>
      <c r="G581" s="379">
        <v>9</v>
      </c>
    </row>
    <row r="582" spans="1:8" x14ac:dyDescent="0.25">
      <c r="A582" s="379" t="str">
        <f>IF(Tabel14[[#This Row],[DRG 2022]]=Tabel14[[#This Row],[DRG 2021]],"Nej","Ja")</f>
        <v>Ja</v>
      </c>
      <c r="B582" s="386" t="s">
        <v>1689</v>
      </c>
      <c r="C582" s="379" t="s">
        <v>1690</v>
      </c>
      <c r="D582" s="379" t="s">
        <v>537</v>
      </c>
      <c r="E582" s="387">
        <v>67082</v>
      </c>
      <c r="F582" s="397">
        <v>65809</v>
      </c>
      <c r="G582" s="379">
        <v>1</v>
      </c>
    </row>
    <row r="583" spans="1:8" x14ac:dyDescent="0.25">
      <c r="A583" s="379" t="str">
        <f>IF(Tabel14[[#This Row],[DRG 2022]]=Tabel14[[#This Row],[DRG 2021]],"Nej","Ja")</f>
        <v>Ja</v>
      </c>
      <c r="B583" s="386" t="s">
        <v>1690</v>
      </c>
      <c r="C583" s="379" t="s">
        <v>1691</v>
      </c>
      <c r="D583" s="379" t="s">
        <v>538</v>
      </c>
      <c r="E583" s="387">
        <v>49946</v>
      </c>
      <c r="F583" s="397">
        <v>38729</v>
      </c>
      <c r="G583" s="379">
        <v>1</v>
      </c>
    </row>
    <row r="584" spans="1:8" x14ac:dyDescent="0.25">
      <c r="A584" s="379" t="str">
        <f>IF(Tabel14[[#This Row],[DRG 2022]]=Tabel14[[#This Row],[DRG 2021]],"Nej","Ja")</f>
        <v>Ja</v>
      </c>
      <c r="B584" s="386" t="s">
        <v>1691</v>
      </c>
      <c r="C584" s="379" t="s">
        <v>1692</v>
      </c>
      <c r="D584" s="379" t="s">
        <v>539</v>
      </c>
      <c r="E584" s="387">
        <v>28806</v>
      </c>
      <c r="F584" s="397">
        <v>19283</v>
      </c>
      <c r="G584" s="379">
        <v>1</v>
      </c>
    </row>
    <row r="585" spans="1:8" x14ac:dyDescent="0.25">
      <c r="A585" s="379" t="str">
        <f>IF(Tabel14[[#This Row],[DRG 2022]]=Tabel14[[#This Row],[DRG 2021]],"Nej","Ja")</f>
        <v>Ja</v>
      </c>
      <c r="B585" s="386" t="s">
        <v>1692</v>
      </c>
      <c r="C585" s="379" t="s">
        <v>1693</v>
      </c>
      <c r="D585" s="379" t="s">
        <v>540</v>
      </c>
      <c r="E585" s="387">
        <v>48173</v>
      </c>
      <c r="F585" s="397">
        <v>47100</v>
      </c>
      <c r="G585" s="379">
        <v>1</v>
      </c>
    </row>
    <row r="586" spans="1:8" x14ac:dyDescent="0.25">
      <c r="A586" s="379" t="str">
        <f>IF(Tabel14[[#This Row],[DRG 2022]]=Tabel14[[#This Row],[DRG 2021]],"Nej","Ja")</f>
        <v>Ja</v>
      </c>
      <c r="B586" s="386" t="s">
        <v>1693</v>
      </c>
      <c r="C586" s="379" t="s">
        <v>1694</v>
      </c>
      <c r="D586" s="379" t="s">
        <v>541</v>
      </c>
      <c r="E586" s="387">
        <v>13848</v>
      </c>
      <c r="F586" s="397">
        <v>11822</v>
      </c>
      <c r="G586" s="379">
        <v>1</v>
      </c>
    </row>
    <row r="587" spans="1:8" x14ac:dyDescent="0.25">
      <c r="A587" s="379" t="str">
        <f>IF(Tabel14[[#This Row],[DRG 2022]]=Tabel14[[#This Row],[DRG 2021]],"Nej","Ja")</f>
        <v>Ja</v>
      </c>
      <c r="B587" s="386" t="s">
        <v>1694</v>
      </c>
      <c r="C587" s="379" t="s">
        <v>1696</v>
      </c>
      <c r="D587" s="379" t="s">
        <v>542</v>
      </c>
      <c r="E587" s="387">
        <v>13042</v>
      </c>
      <c r="F587" s="397">
        <v>10073</v>
      </c>
      <c r="G587" s="379">
        <v>1</v>
      </c>
    </row>
    <row r="588" spans="1:8" x14ac:dyDescent="0.25">
      <c r="A588" s="379" t="str">
        <f>IF(Tabel14[[#This Row],[DRG 2022]]=Tabel14[[#This Row],[DRG 2021]],"Nej","Ja")</f>
        <v>Ja</v>
      </c>
      <c r="B588" s="386" t="s">
        <v>1695</v>
      </c>
      <c r="C588" s="379" t="s">
        <v>1697</v>
      </c>
      <c r="D588" s="379" t="s">
        <v>543</v>
      </c>
      <c r="E588" s="387">
        <v>6422</v>
      </c>
      <c r="F588" s="397">
        <v>5533</v>
      </c>
      <c r="G588" s="379">
        <v>1</v>
      </c>
    </row>
    <row r="589" spans="1:8" x14ac:dyDescent="0.25">
      <c r="A589" s="379" t="str">
        <f>IF(Tabel14[[#This Row],[DRG 2022]]=Tabel14[[#This Row],[DRG 2021]],"Nej","Ja")</f>
        <v>Nej</v>
      </c>
      <c r="B589" s="386" t="s">
        <v>1698</v>
      </c>
      <c r="C589" s="379" t="s">
        <v>1698</v>
      </c>
      <c r="D589" s="379" t="s">
        <v>730</v>
      </c>
      <c r="E589" s="387">
        <v>44380</v>
      </c>
      <c r="F589" s="397">
        <v>43137</v>
      </c>
      <c r="G589" s="379">
        <v>1</v>
      </c>
      <c r="H589" s="379" t="s">
        <v>2442</v>
      </c>
    </row>
    <row r="590" spans="1:8" x14ac:dyDescent="0.25">
      <c r="A590" s="379" t="str">
        <f>IF(Tabel14[[#This Row],[DRG 2022]]=Tabel14[[#This Row],[DRG 2021]],"Nej","Ja")</f>
        <v>Nej</v>
      </c>
      <c r="B590" s="386" t="s">
        <v>1699</v>
      </c>
      <c r="C590" s="379" t="s">
        <v>1699</v>
      </c>
      <c r="D590" s="379" t="s">
        <v>731</v>
      </c>
      <c r="E590" s="387">
        <v>17333</v>
      </c>
      <c r="F590" s="397">
        <v>16753</v>
      </c>
      <c r="G590" s="379">
        <v>1</v>
      </c>
      <c r="H590" s="379" t="s">
        <v>2442</v>
      </c>
    </row>
    <row r="591" spans="1:8" x14ac:dyDescent="0.25">
      <c r="A591" s="379" t="str">
        <f>IF(Tabel14[[#This Row],[DRG 2022]]=Tabel14[[#This Row],[DRG 2021]],"Nej","Ja")</f>
        <v>Nej</v>
      </c>
      <c r="B591" s="386" t="s">
        <v>1700</v>
      </c>
      <c r="C591" s="379" t="s">
        <v>1700</v>
      </c>
      <c r="D591" s="379" t="s">
        <v>732</v>
      </c>
      <c r="E591" s="387">
        <v>9077</v>
      </c>
      <c r="F591" s="397">
        <v>11972</v>
      </c>
      <c r="G591" s="379">
        <v>1</v>
      </c>
      <c r="H591" s="379" t="s">
        <v>2442</v>
      </c>
    </row>
    <row r="592" spans="1:8" x14ac:dyDescent="0.25">
      <c r="A592" s="379" t="str">
        <f>IF(Tabel14[[#This Row],[DRG 2022]]=Tabel14[[#This Row],[DRG 2021]],"Nej","Ja")</f>
        <v>Nej</v>
      </c>
      <c r="B592" s="386" t="s">
        <v>1701</v>
      </c>
      <c r="C592" s="379" t="s">
        <v>1701</v>
      </c>
      <c r="D592" s="379" t="s">
        <v>2447</v>
      </c>
      <c r="E592" s="387">
        <v>856</v>
      </c>
      <c r="F592" s="397">
        <v>827</v>
      </c>
      <c r="G592" s="379">
        <v>1</v>
      </c>
      <c r="H592" s="379" t="s">
        <v>2442</v>
      </c>
    </row>
    <row r="593" spans="1:8" x14ac:dyDescent="0.25">
      <c r="A593" s="379" t="str">
        <f>IF(Tabel14[[#This Row],[DRG 2022]]=Tabel14[[#This Row],[DRG 2021]],"Nej","Ja")</f>
        <v>Nej</v>
      </c>
      <c r="B593" s="386" t="s">
        <v>1702</v>
      </c>
      <c r="C593" s="379" t="s">
        <v>1702</v>
      </c>
      <c r="D593" s="379" t="s">
        <v>544</v>
      </c>
      <c r="E593" s="387">
        <v>11908</v>
      </c>
      <c r="F593" s="397">
        <v>11790</v>
      </c>
      <c r="G593" s="379">
        <v>4</v>
      </c>
      <c r="H593" s="379" t="s">
        <v>2441</v>
      </c>
    </row>
    <row r="594" spans="1:8" x14ac:dyDescent="0.25">
      <c r="A594" s="379" t="str">
        <f>IF(Tabel14[[#This Row],[DRG 2022]]=Tabel14[[#This Row],[DRG 2021]],"Nej","Ja")</f>
        <v>Nej</v>
      </c>
      <c r="B594" s="386" t="s">
        <v>1703</v>
      </c>
      <c r="C594" s="379" t="s">
        <v>1703</v>
      </c>
      <c r="D594" s="379" t="s">
        <v>573</v>
      </c>
      <c r="E594" s="387">
        <v>13515</v>
      </c>
      <c r="F594" s="397">
        <v>13875</v>
      </c>
      <c r="G594" s="379">
        <v>6</v>
      </c>
      <c r="H594" s="379" t="s">
        <v>2441</v>
      </c>
    </row>
    <row r="595" spans="1:8" x14ac:dyDescent="0.25">
      <c r="A595" s="379" t="str">
        <f>IF(Tabel14[[#This Row],[DRG 2022]]=Tabel14[[#This Row],[DRG 2021]],"Nej","Ja")</f>
        <v>Nej</v>
      </c>
      <c r="B595" s="386" t="s">
        <v>1704</v>
      </c>
      <c r="C595" s="379" t="s">
        <v>1704</v>
      </c>
      <c r="D595" s="379" t="s">
        <v>1705</v>
      </c>
      <c r="E595" s="387">
        <v>1099</v>
      </c>
      <c r="F595" s="397">
        <v>823</v>
      </c>
      <c r="G595" s="379">
        <v>1</v>
      </c>
      <c r="H595" s="379" t="s">
        <v>2442</v>
      </c>
    </row>
    <row r="596" spans="1:8" x14ac:dyDescent="0.25">
      <c r="A596" s="379" t="str">
        <f>IF(Tabel14[[#This Row],[DRG 2022]]=Tabel14[[#This Row],[DRG 2021]],"Nej","Ja")</f>
        <v>Nej</v>
      </c>
      <c r="B596" s="386" t="s">
        <v>1706</v>
      </c>
      <c r="C596" s="379" t="s">
        <v>1706</v>
      </c>
      <c r="D596" s="379" t="s">
        <v>918</v>
      </c>
      <c r="E596" s="387">
        <v>23038</v>
      </c>
      <c r="F596" s="397">
        <v>22267</v>
      </c>
      <c r="G596" s="379">
        <v>4</v>
      </c>
    </row>
    <row r="597" spans="1:8" x14ac:dyDescent="0.25">
      <c r="A597" s="379" t="str">
        <f>IF(Tabel14[[#This Row],[DRG 2022]]=Tabel14[[#This Row],[DRG 2021]],"Nej","Ja")</f>
        <v>Nej</v>
      </c>
      <c r="B597" s="386" t="s">
        <v>1707</v>
      </c>
      <c r="C597" s="379" t="s">
        <v>1707</v>
      </c>
      <c r="D597" s="379" t="s">
        <v>545</v>
      </c>
      <c r="E597" s="387">
        <v>55977</v>
      </c>
      <c r="F597" s="397">
        <v>49239</v>
      </c>
      <c r="G597" s="379">
        <v>24</v>
      </c>
    </row>
    <row r="598" spans="1:8" x14ac:dyDescent="0.25">
      <c r="A598" s="379" t="str">
        <f>IF(Tabel14[[#This Row],[DRG 2022]]=Tabel14[[#This Row],[DRG 2021]],"Nej","Ja")</f>
        <v>Nej</v>
      </c>
      <c r="B598" s="386" t="s">
        <v>1708</v>
      </c>
      <c r="C598" s="379" t="s">
        <v>1708</v>
      </c>
      <c r="D598" s="379" t="s">
        <v>546</v>
      </c>
      <c r="E598" s="387">
        <v>77710</v>
      </c>
      <c r="F598" s="397">
        <v>75110</v>
      </c>
      <c r="G598" s="379">
        <v>22</v>
      </c>
    </row>
    <row r="599" spans="1:8" x14ac:dyDescent="0.25">
      <c r="A599" s="379" t="str">
        <f>IF(Tabel14[[#This Row],[DRG 2022]]=Tabel14[[#This Row],[DRG 2021]],"Nej","Ja")</f>
        <v>Nej</v>
      </c>
      <c r="B599" s="386" t="s">
        <v>1709</v>
      </c>
      <c r="C599" s="379" t="s">
        <v>1709</v>
      </c>
      <c r="D599" s="379" t="s">
        <v>547</v>
      </c>
      <c r="E599" s="387">
        <v>71663</v>
      </c>
      <c r="F599" s="397">
        <v>69265</v>
      </c>
      <c r="G599" s="379">
        <v>22</v>
      </c>
    </row>
    <row r="600" spans="1:8" x14ac:dyDescent="0.25">
      <c r="A600" s="379" t="str">
        <f>IF(Tabel14[[#This Row],[DRG 2022]]=Tabel14[[#This Row],[DRG 2021]],"Nej","Ja")</f>
        <v>Nej</v>
      </c>
      <c r="B600" s="386" t="s">
        <v>1710</v>
      </c>
      <c r="C600" s="379" t="s">
        <v>1710</v>
      </c>
      <c r="D600" s="379" t="s">
        <v>2381</v>
      </c>
      <c r="E600" s="387">
        <v>50703</v>
      </c>
      <c r="F600" s="397">
        <v>49007</v>
      </c>
      <c r="G600" s="379">
        <v>13</v>
      </c>
    </row>
    <row r="601" spans="1:8" x14ac:dyDescent="0.25">
      <c r="A601" s="379" t="str">
        <f>IF(Tabel14[[#This Row],[DRG 2022]]=Tabel14[[#This Row],[DRG 2021]],"Nej","Ja")</f>
        <v>Nej</v>
      </c>
      <c r="B601" s="386" t="s">
        <v>1711</v>
      </c>
      <c r="C601" s="379" t="s">
        <v>1711</v>
      </c>
      <c r="D601" s="379" t="s">
        <v>2382</v>
      </c>
      <c r="E601" s="387">
        <v>48245</v>
      </c>
      <c r="F601" s="397">
        <v>46631</v>
      </c>
      <c r="G601" s="379">
        <v>12</v>
      </c>
    </row>
    <row r="602" spans="1:8" x14ac:dyDescent="0.25">
      <c r="A602" s="379" t="str">
        <f>IF(Tabel14[[#This Row],[DRG 2022]]=Tabel14[[#This Row],[DRG 2021]],"Nej","Ja")</f>
        <v>Nej</v>
      </c>
      <c r="B602" s="386" t="s">
        <v>1712</v>
      </c>
      <c r="C602" s="379" t="s">
        <v>1712</v>
      </c>
      <c r="D602" s="379" t="s">
        <v>548</v>
      </c>
      <c r="E602" s="387">
        <v>51397</v>
      </c>
      <c r="F602" s="397">
        <v>44350</v>
      </c>
      <c r="G602" s="379">
        <v>11</v>
      </c>
    </row>
    <row r="603" spans="1:8" x14ac:dyDescent="0.25">
      <c r="A603" s="379" t="str">
        <f>IF(Tabel14[[#This Row],[DRG 2022]]=Tabel14[[#This Row],[DRG 2021]],"Nej","Ja")</f>
        <v>Nej</v>
      </c>
      <c r="B603" s="386" t="s">
        <v>1713</v>
      </c>
      <c r="C603" s="379" t="s">
        <v>1713</v>
      </c>
      <c r="D603" s="379" t="s">
        <v>549</v>
      </c>
      <c r="E603" s="387">
        <v>50750</v>
      </c>
      <c r="F603" s="397">
        <v>42948</v>
      </c>
      <c r="G603" s="379">
        <v>6</v>
      </c>
    </row>
    <row r="604" spans="1:8" x14ac:dyDescent="0.25">
      <c r="A604" s="379" t="str">
        <f>IF(Tabel14[[#This Row],[DRG 2022]]=Tabel14[[#This Row],[DRG 2021]],"Nej","Ja")</f>
        <v>Nej</v>
      </c>
      <c r="B604" s="386" t="s">
        <v>1714</v>
      </c>
      <c r="C604" s="379" t="s">
        <v>1714</v>
      </c>
      <c r="D604" s="379" t="s">
        <v>550</v>
      </c>
      <c r="E604" s="387">
        <v>42291</v>
      </c>
      <c r="F604" s="397">
        <v>37603</v>
      </c>
      <c r="G604" s="379">
        <v>5</v>
      </c>
    </row>
    <row r="605" spans="1:8" x14ac:dyDescent="0.25">
      <c r="A605" s="379" t="str">
        <f>IF(Tabel14[[#This Row],[DRG 2022]]=Tabel14[[#This Row],[DRG 2021]],"Nej","Ja")</f>
        <v>Nej</v>
      </c>
      <c r="B605" s="386" t="s">
        <v>1715</v>
      </c>
      <c r="C605" s="379" t="s">
        <v>1715</v>
      </c>
      <c r="D605" s="379" t="s">
        <v>551</v>
      </c>
      <c r="E605" s="387">
        <v>43124</v>
      </c>
      <c r="F605" s="397">
        <v>39983</v>
      </c>
      <c r="G605" s="379">
        <v>6</v>
      </c>
    </row>
    <row r="606" spans="1:8" x14ac:dyDescent="0.25">
      <c r="A606" s="379" t="str">
        <f>IF(Tabel14[[#This Row],[DRG 2022]]=Tabel14[[#This Row],[DRG 2021]],"Nej","Ja")</f>
        <v>Nej</v>
      </c>
      <c r="B606" s="386" t="s">
        <v>1716</v>
      </c>
      <c r="C606" s="379" t="s">
        <v>1716</v>
      </c>
      <c r="D606" s="379" t="s">
        <v>552</v>
      </c>
      <c r="E606" s="387">
        <v>42663</v>
      </c>
      <c r="F606" s="397">
        <v>37962</v>
      </c>
      <c r="G606" s="379">
        <v>7</v>
      </c>
    </row>
    <row r="607" spans="1:8" x14ac:dyDescent="0.25">
      <c r="A607" s="379" t="str">
        <f>IF(Tabel14[[#This Row],[DRG 2022]]=Tabel14[[#This Row],[DRG 2021]],"Nej","Ja")</f>
        <v>Nej</v>
      </c>
      <c r="B607" s="386" t="s">
        <v>1717</v>
      </c>
      <c r="C607" s="379" t="s">
        <v>1717</v>
      </c>
      <c r="D607" s="379" t="s">
        <v>553</v>
      </c>
      <c r="E607" s="387">
        <v>43069</v>
      </c>
      <c r="F607" s="397">
        <v>28988</v>
      </c>
      <c r="G607" s="379">
        <v>5</v>
      </c>
    </row>
    <row r="608" spans="1:8" x14ac:dyDescent="0.25">
      <c r="A608" s="379" t="str">
        <f>IF(Tabel14[[#This Row],[DRG 2022]]=Tabel14[[#This Row],[DRG 2021]],"Nej","Ja")</f>
        <v>Nej</v>
      </c>
      <c r="B608" s="386" t="s">
        <v>1718</v>
      </c>
      <c r="C608" s="379" t="s">
        <v>1718</v>
      </c>
      <c r="D608" s="379" t="s">
        <v>554</v>
      </c>
      <c r="E608" s="387">
        <v>27780</v>
      </c>
      <c r="F608" s="397">
        <v>26851</v>
      </c>
      <c r="G608" s="379">
        <v>2</v>
      </c>
    </row>
    <row r="609" spans="1:7" x14ac:dyDescent="0.25">
      <c r="A609" s="379" t="str">
        <f>IF(Tabel14[[#This Row],[DRG 2022]]=Tabel14[[#This Row],[DRG 2021]],"Nej","Ja")</f>
        <v>Nej</v>
      </c>
      <c r="B609" s="386" t="s">
        <v>1719</v>
      </c>
      <c r="C609" s="379" t="s">
        <v>1719</v>
      </c>
      <c r="D609" s="379" t="s">
        <v>555</v>
      </c>
      <c r="E609" s="387">
        <v>33142</v>
      </c>
      <c r="F609" s="397">
        <v>30918</v>
      </c>
      <c r="G609" s="379">
        <v>4</v>
      </c>
    </row>
    <row r="610" spans="1:7" x14ac:dyDescent="0.25">
      <c r="A610" s="379" t="str">
        <f>IF(Tabel14[[#This Row],[DRG 2022]]=Tabel14[[#This Row],[DRG 2021]],"Nej","Ja")</f>
        <v>Nej</v>
      </c>
      <c r="B610" s="386" t="s">
        <v>1720</v>
      </c>
      <c r="C610" s="379" t="s">
        <v>1720</v>
      </c>
      <c r="D610" s="379" t="s">
        <v>556</v>
      </c>
      <c r="E610" s="387">
        <v>44261</v>
      </c>
      <c r="F610" s="397">
        <v>40297</v>
      </c>
      <c r="G610" s="379">
        <v>12</v>
      </c>
    </row>
    <row r="611" spans="1:7" x14ac:dyDescent="0.25">
      <c r="A611" s="379" t="str">
        <f>IF(Tabel14[[#This Row],[DRG 2022]]=Tabel14[[#This Row],[DRG 2021]],"Nej","Ja")</f>
        <v>Nej</v>
      </c>
      <c r="B611" s="386" t="s">
        <v>1721</v>
      </c>
      <c r="C611" s="379" t="s">
        <v>1721</v>
      </c>
      <c r="D611" s="379" t="s">
        <v>557</v>
      </c>
      <c r="E611" s="387">
        <v>41356</v>
      </c>
      <c r="F611" s="397">
        <v>37810</v>
      </c>
      <c r="G611" s="379">
        <v>7</v>
      </c>
    </row>
    <row r="612" spans="1:7" x14ac:dyDescent="0.25">
      <c r="A612" s="379" t="str">
        <f>IF(Tabel14[[#This Row],[DRG 2022]]=Tabel14[[#This Row],[DRG 2021]],"Nej","Ja")</f>
        <v>Nej</v>
      </c>
      <c r="B612" s="386" t="s">
        <v>1722</v>
      </c>
      <c r="C612" s="379" t="s">
        <v>1722</v>
      </c>
      <c r="D612" s="379" t="s">
        <v>558</v>
      </c>
      <c r="E612" s="387">
        <v>43040</v>
      </c>
      <c r="F612" s="397">
        <v>42087</v>
      </c>
      <c r="G612" s="379">
        <v>15</v>
      </c>
    </row>
    <row r="613" spans="1:7" x14ac:dyDescent="0.25">
      <c r="A613" s="379" t="str">
        <f>IF(Tabel14[[#This Row],[DRG 2022]]=Tabel14[[#This Row],[DRG 2021]],"Nej","Ja")</f>
        <v>Nej</v>
      </c>
      <c r="B613" s="386" t="s">
        <v>1723</v>
      </c>
      <c r="C613" s="379" t="s">
        <v>1723</v>
      </c>
      <c r="D613" s="379" t="s">
        <v>559</v>
      </c>
      <c r="E613" s="387">
        <v>42203</v>
      </c>
      <c r="F613" s="397">
        <v>35901</v>
      </c>
      <c r="G613" s="379">
        <v>11</v>
      </c>
    </row>
    <row r="614" spans="1:7" x14ac:dyDescent="0.25">
      <c r="A614" s="379" t="str">
        <f>IF(Tabel14[[#This Row],[DRG 2022]]=Tabel14[[#This Row],[DRG 2021]],"Nej","Ja")</f>
        <v>Nej</v>
      </c>
      <c r="B614" s="386" t="s">
        <v>1724</v>
      </c>
      <c r="C614" s="379" t="s">
        <v>1724</v>
      </c>
      <c r="D614" s="379" t="s">
        <v>560</v>
      </c>
      <c r="E614" s="387">
        <v>35350</v>
      </c>
      <c r="F614" s="397">
        <v>34987</v>
      </c>
      <c r="G614" s="379">
        <v>7</v>
      </c>
    </row>
    <row r="615" spans="1:7" x14ac:dyDescent="0.25">
      <c r="A615" s="379" t="str">
        <f>IF(Tabel14[[#This Row],[DRG 2022]]=Tabel14[[#This Row],[DRG 2021]],"Nej","Ja")</f>
        <v>Nej</v>
      </c>
      <c r="B615" s="386" t="s">
        <v>1725</v>
      </c>
      <c r="C615" s="379" t="s">
        <v>1725</v>
      </c>
      <c r="D615" s="379" t="s">
        <v>561</v>
      </c>
      <c r="E615" s="387">
        <v>32599</v>
      </c>
      <c r="F615" s="397">
        <v>28914</v>
      </c>
      <c r="G615" s="379">
        <v>6</v>
      </c>
    </row>
    <row r="616" spans="1:7" x14ac:dyDescent="0.25">
      <c r="A616" s="379" t="str">
        <f>IF(Tabel14[[#This Row],[DRG 2022]]=Tabel14[[#This Row],[DRG 2021]],"Nej","Ja")</f>
        <v>Nej</v>
      </c>
      <c r="B616" s="386" t="s">
        <v>1726</v>
      </c>
      <c r="C616" s="379" t="s">
        <v>1726</v>
      </c>
      <c r="D616" s="379" t="s">
        <v>2383</v>
      </c>
      <c r="E616" s="387">
        <v>38301</v>
      </c>
      <c r="F616" s="397">
        <v>38430</v>
      </c>
      <c r="G616" s="379">
        <v>7</v>
      </c>
    </row>
    <row r="617" spans="1:7" x14ac:dyDescent="0.25">
      <c r="A617" s="379" t="str">
        <f>IF(Tabel14[[#This Row],[DRG 2022]]=Tabel14[[#This Row],[DRG 2021]],"Nej","Ja")</f>
        <v>Nej</v>
      </c>
      <c r="B617" s="386" t="s">
        <v>1727</v>
      </c>
      <c r="C617" s="379" t="s">
        <v>1727</v>
      </c>
      <c r="D617" s="379" t="s">
        <v>562</v>
      </c>
      <c r="E617" s="387">
        <v>35258</v>
      </c>
      <c r="F617" s="397">
        <v>32374</v>
      </c>
      <c r="G617" s="379">
        <v>6</v>
      </c>
    </row>
    <row r="618" spans="1:7" x14ac:dyDescent="0.25">
      <c r="A618" s="379" t="str">
        <f>IF(Tabel14[[#This Row],[DRG 2022]]=Tabel14[[#This Row],[DRG 2021]],"Nej","Ja")</f>
        <v>Nej</v>
      </c>
      <c r="B618" s="386" t="s">
        <v>1728</v>
      </c>
      <c r="C618" s="379" t="s">
        <v>1728</v>
      </c>
      <c r="D618" s="379" t="s">
        <v>563</v>
      </c>
      <c r="E618" s="387">
        <v>36214</v>
      </c>
      <c r="F618" s="397">
        <v>35002</v>
      </c>
      <c r="G618" s="379">
        <v>7</v>
      </c>
    </row>
    <row r="619" spans="1:7" x14ac:dyDescent="0.25">
      <c r="A619" s="379" t="str">
        <f>IF(Tabel14[[#This Row],[DRG 2022]]=Tabel14[[#This Row],[DRG 2021]],"Nej","Ja")</f>
        <v>Nej</v>
      </c>
      <c r="B619" s="386" t="s">
        <v>1729</v>
      </c>
      <c r="C619" s="379" t="s">
        <v>1729</v>
      </c>
      <c r="D619" s="379" t="s">
        <v>564</v>
      </c>
      <c r="E619" s="387">
        <v>32488</v>
      </c>
      <c r="F619" s="397">
        <v>31401</v>
      </c>
      <c r="G619" s="379">
        <v>6</v>
      </c>
    </row>
    <row r="620" spans="1:7" x14ac:dyDescent="0.25">
      <c r="A620" s="379" t="str">
        <f>IF(Tabel14[[#This Row],[DRG 2022]]=Tabel14[[#This Row],[DRG 2021]],"Nej","Ja")</f>
        <v>Nej</v>
      </c>
      <c r="B620" s="386" t="s">
        <v>1730</v>
      </c>
      <c r="C620" s="379" t="s">
        <v>1730</v>
      </c>
      <c r="D620" s="379" t="s">
        <v>565</v>
      </c>
      <c r="E620" s="387">
        <v>36233</v>
      </c>
      <c r="F620" s="397">
        <v>35021</v>
      </c>
      <c r="G620" s="379">
        <v>7</v>
      </c>
    </row>
    <row r="621" spans="1:7" x14ac:dyDescent="0.25">
      <c r="A621" s="379" t="str">
        <f>IF(Tabel14[[#This Row],[DRG 2022]]=Tabel14[[#This Row],[DRG 2021]],"Nej","Ja")</f>
        <v>Nej</v>
      </c>
      <c r="B621" s="386" t="s">
        <v>1731</v>
      </c>
      <c r="C621" s="379" t="s">
        <v>1731</v>
      </c>
      <c r="D621" s="379" t="s">
        <v>566</v>
      </c>
      <c r="E621" s="387">
        <v>31844</v>
      </c>
      <c r="F621" s="397">
        <v>30779</v>
      </c>
      <c r="G621" s="379">
        <v>6</v>
      </c>
    </row>
    <row r="622" spans="1:7" x14ac:dyDescent="0.25">
      <c r="A622" s="379" t="str">
        <f>IF(Tabel14[[#This Row],[DRG 2022]]=Tabel14[[#This Row],[DRG 2021]],"Nej","Ja")</f>
        <v>Nej</v>
      </c>
      <c r="B622" s="386" t="s">
        <v>1732</v>
      </c>
      <c r="C622" s="379" t="s">
        <v>1732</v>
      </c>
      <c r="D622" s="379" t="s">
        <v>567</v>
      </c>
      <c r="E622" s="387">
        <v>31575</v>
      </c>
      <c r="F622" s="397">
        <v>32206</v>
      </c>
      <c r="G622" s="379">
        <v>6</v>
      </c>
    </row>
    <row r="623" spans="1:7" x14ac:dyDescent="0.25">
      <c r="A623" s="379" t="str">
        <f>IF(Tabel14[[#This Row],[DRG 2022]]=Tabel14[[#This Row],[DRG 2021]],"Nej","Ja")</f>
        <v>Nej</v>
      </c>
      <c r="B623" s="386" t="s">
        <v>1733</v>
      </c>
      <c r="C623" s="379" t="s">
        <v>1733</v>
      </c>
      <c r="D623" s="379" t="s">
        <v>568</v>
      </c>
      <c r="E623" s="387">
        <v>29979</v>
      </c>
      <c r="F623" s="397">
        <v>27799</v>
      </c>
      <c r="G623" s="379">
        <v>4</v>
      </c>
    </row>
    <row r="624" spans="1:7" x14ac:dyDescent="0.25">
      <c r="A624" s="379" t="str">
        <f>IF(Tabel14[[#This Row],[DRG 2022]]=Tabel14[[#This Row],[DRG 2021]],"Nej","Ja")</f>
        <v>Nej</v>
      </c>
      <c r="B624" s="386" t="s">
        <v>1734</v>
      </c>
      <c r="C624" s="379" t="s">
        <v>1734</v>
      </c>
      <c r="D624" s="379" t="s">
        <v>569</v>
      </c>
      <c r="E624" s="387">
        <v>30627</v>
      </c>
      <c r="F624" s="397">
        <v>31221</v>
      </c>
      <c r="G624" s="379">
        <v>5</v>
      </c>
    </row>
    <row r="625" spans="1:8" x14ac:dyDescent="0.25">
      <c r="A625" s="379" t="str">
        <f>IF(Tabel14[[#This Row],[DRG 2022]]=Tabel14[[#This Row],[DRG 2021]],"Nej","Ja")</f>
        <v>Nej</v>
      </c>
      <c r="B625" s="386" t="s">
        <v>1735</v>
      </c>
      <c r="C625" s="379" t="s">
        <v>1735</v>
      </c>
      <c r="D625" s="379" t="s">
        <v>570</v>
      </c>
      <c r="E625" s="387">
        <v>29923</v>
      </c>
      <c r="F625" s="397">
        <v>26719</v>
      </c>
      <c r="G625" s="379">
        <v>4</v>
      </c>
    </row>
    <row r="626" spans="1:8" x14ac:dyDescent="0.25">
      <c r="A626" s="379" t="str">
        <f>IF(Tabel14[[#This Row],[DRG 2022]]=Tabel14[[#This Row],[DRG 2021]],"Nej","Ja")</f>
        <v>Nej</v>
      </c>
      <c r="B626" s="386" t="s">
        <v>1736</v>
      </c>
      <c r="C626" s="379" t="s">
        <v>1736</v>
      </c>
      <c r="D626" s="379" t="s">
        <v>571</v>
      </c>
      <c r="E626" s="387">
        <v>27964</v>
      </c>
      <c r="F626" s="397">
        <v>28712</v>
      </c>
      <c r="G626" s="379">
        <v>6</v>
      </c>
    </row>
    <row r="627" spans="1:8" x14ac:dyDescent="0.25">
      <c r="A627" s="379" t="str">
        <f>IF(Tabel14[[#This Row],[DRG 2022]]=Tabel14[[#This Row],[DRG 2021]],"Nej","Ja")</f>
        <v>Nej</v>
      </c>
      <c r="B627" s="386" t="s">
        <v>1737</v>
      </c>
      <c r="C627" s="379" t="s">
        <v>1737</v>
      </c>
      <c r="D627" s="379" t="s">
        <v>572</v>
      </c>
      <c r="E627" s="387">
        <v>25189</v>
      </c>
      <c r="F627" s="397">
        <v>24211</v>
      </c>
      <c r="G627" s="379">
        <v>1</v>
      </c>
    </row>
    <row r="628" spans="1:8" x14ac:dyDescent="0.25">
      <c r="A628" s="379" t="str">
        <f>IF(Tabel14[[#This Row],[DRG 2022]]=Tabel14[[#This Row],[DRG 2021]],"Nej","Ja")</f>
        <v>Nej</v>
      </c>
      <c r="B628" s="386" t="s">
        <v>1738</v>
      </c>
      <c r="C628" s="379" t="s">
        <v>1738</v>
      </c>
      <c r="D628" s="379" t="s">
        <v>733</v>
      </c>
      <c r="E628" s="387">
        <v>26709</v>
      </c>
      <c r="F628" s="397">
        <v>25815</v>
      </c>
      <c r="G628" s="379">
        <v>1</v>
      </c>
      <c r="H628" s="379" t="s">
        <v>2442</v>
      </c>
    </row>
    <row r="629" spans="1:8" x14ac:dyDescent="0.25">
      <c r="A629" s="379" t="str">
        <f>IF(Tabel14[[#This Row],[DRG 2022]]=Tabel14[[#This Row],[DRG 2021]],"Nej","Ja")</f>
        <v>Nej</v>
      </c>
      <c r="B629" s="386" t="s">
        <v>1739</v>
      </c>
      <c r="C629" s="379" t="s">
        <v>1739</v>
      </c>
      <c r="D629" s="379" t="s">
        <v>734</v>
      </c>
      <c r="E629" s="387">
        <v>15872</v>
      </c>
      <c r="F629" s="397">
        <v>15341</v>
      </c>
      <c r="G629" s="379">
        <v>1</v>
      </c>
      <c r="H629" s="379" t="s">
        <v>2442</v>
      </c>
    </row>
    <row r="630" spans="1:8" x14ac:dyDescent="0.25">
      <c r="A630" s="379" t="str">
        <f>IF(Tabel14[[#This Row],[DRG 2022]]=Tabel14[[#This Row],[DRG 2021]],"Nej","Ja")</f>
        <v>Nej</v>
      </c>
      <c r="B630" s="386" t="s">
        <v>1740</v>
      </c>
      <c r="C630" s="379" t="s">
        <v>1740</v>
      </c>
      <c r="D630" s="379" t="s">
        <v>735</v>
      </c>
      <c r="E630" s="387">
        <v>1482</v>
      </c>
      <c r="F630" s="397">
        <v>1479</v>
      </c>
      <c r="G630" s="379">
        <v>1</v>
      </c>
      <c r="H630" s="379" t="s">
        <v>2442</v>
      </c>
    </row>
    <row r="631" spans="1:8" x14ac:dyDescent="0.25">
      <c r="A631" s="379" t="str">
        <f>IF(Tabel14[[#This Row],[DRG 2022]]=Tabel14[[#This Row],[DRG 2021]],"Nej","Ja")</f>
        <v>Nej</v>
      </c>
      <c r="B631" s="386" t="s">
        <v>1741</v>
      </c>
      <c r="C631" s="379" t="s">
        <v>1741</v>
      </c>
      <c r="D631" s="379" t="s">
        <v>736</v>
      </c>
      <c r="E631" s="387">
        <v>1409</v>
      </c>
      <c r="F631" s="397">
        <v>1020</v>
      </c>
      <c r="G631" s="379">
        <v>1</v>
      </c>
      <c r="H631" s="379" t="s">
        <v>2442</v>
      </c>
    </row>
    <row r="632" spans="1:8" x14ac:dyDescent="0.25">
      <c r="A632" s="379" t="str">
        <f>IF(Tabel14[[#This Row],[DRG 2022]]=Tabel14[[#This Row],[DRG 2021]],"Nej","Ja")</f>
        <v>Nej</v>
      </c>
      <c r="B632" s="386" t="s">
        <v>1742</v>
      </c>
      <c r="C632" s="379" t="s">
        <v>1742</v>
      </c>
      <c r="D632" s="379" t="s">
        <v>737</v>
      </c>
      <c r="E632" s="387">
        <v>601</v>
      </c>
      <c r="F632" s="397">
        <v>544</v>
      </c>
      <c r="G632" s="379">
        <v>1</v>
      </c>
      <c r="H632" s="379" t="s">
        <v>2442</v>
      </c>
    </row>
    <row r="633" spans="1:8" x14ac:dyDescent="0.25">
      <c r="A633" s="379" t="str">
        <f>IF(Tabel14[[#This Row],[DRG 2022]]=Tabel14[[#This Row],[DRG 2021]],"Nej","Ja")</f>
        <v>Nej</v>
      </c>
      <c r="B633" s="386" t="s">
        <v>1743</v>
      </c>
      <c r="C633" s="379" t="s">
        <v>1743</v>
      </c>
      <c r="D633" s="379" t="s">
        <v>738</v>
      </c>
      <c r="E633" s="387">
        <v>256</v>
      </c>
      <c r="F633" s="397">
        <v>493</v>
      </c>
      <c r="G633" s="379">
        <v>1</v>
      </c>
      <c r="H633" s="379" t="s">
        <v>2442</v>
      </c>
    </row>
    <row r="634" spans="1:8" x14ac:dyDescent="0.25">
      <c r="A634" s="379" t="str">
        <f>IF(Tabel14[[#This Row],[DRG 2022]]=Tabel14[[#This Row],[DRG 2021]],"Nej","Ja")</f>
        <v>Nej</v>
      </c>
      <c r="B634" s="386" t="s">
        <v>1744</v>
      </c>
      <c r="C634" s="379" t="s">
        <v>1744</v>
      </c>
      <c r="D634" s="379" t="s">
        <v>2448</v>
      </c>
      <c r="E634" s="387">
        <v>979</v>
      </c>
      <c r="F634" s="397">
        <v>935</v>
      </c>
      <c r="G634" s="379">
        <v>1</v>
      </c>
      <c r="H634" s="379" t="s">
        <v>2442</v>
      </c>
    </row>
    <row r="635" spans="1:8" x14ac:dyDescent="0.25">
      <c r="A635" s="379" t="str">
        <f>IF(Tabel14[[#This Row],[DRG 2022]]=Tabel14[[#This Row],[DRG 2021]],"Nej","Ja")</f>
        <v>Nej</v>
      </c>
      <c r="B635" s="386" t="s">
        <v>1745</v>
      </c>
      <c r="C635" s="379" t="s">
        <v>1745</v>
      </c>
      <c r="D635" s="379" t="s">
        <v>2384</v>
      </c>
      <c r="E635" s="387">
        <v>1990</v>
      </c>
      <c r="F635" s="397">
        <v>1938</v>
      </c>
      <c r="G635" s="379">
        <v>1</v>
      </c>
      <c r="H635" s="379" t="s">
        <v>2442</v>
      </c>
    </row>
    <row r="636" spans="1:8" x14ac:dyDescent="0.25">
      <c r="A636" s="379" t="str">
        <f>IF(Tabel14[[#This Row],[DRG 2022]]=Tabel14[[#This Row],[DRG 2021]],"Nej","Ja")</f>
        <v>Nej</v>
      </c>
      <c r="B636" s="386" t="s">
        <v>1746</v>
      </c>
      <c r="C636" s="379" t="s">
        <v>1746</v>
      </c>
      <c r="D636" s="379" t="s">
        <v>739</v>
      </c>
      <c r="E636" s="387">
        <v>2507</v>
      </c>
      <c r="F636" s="397">
        <v>2423</v>
      </c>
      <c r="G636" s="379">
        <v>1</v>
      </c>
      <c r="H636" s="379" t="s">
        <v>2442</v>
      </c>
    </row>
    <row r="637" spans="1:8" x14ac:dyDescent="0.25">
      <c r="A637" s="379" t="str">
        <f>IF(Tabel14[[#This Row],[DRG 2022]]=Tabel14[[#This Row],[DRG 2021]],"Nej","Ja")</f>
        <v>Nej</v>
      </c>
      <c r="B637" s="386" t="s">
        <v>1747</v>
      </c>
      <c r="C637" s="379" t="s">
        <v>1747</v>
      </c>
      <c r="D637" s="379" t="s">
        <v>2385</v>
      </c>
      <c r="E637" s="387">
        <v>2713</v>
      </c>
      <c r="F637" s="397">
        <v>3068</v>
      </c>
      <c r="G637" s="379">
        <v>1</v>
      </c>
      <c r="H637" s="379" t="s">
        <v>2442</v>
      </c>
    </row>
    <row r="638" spans="1:8" x14ac:dyDescent="0.25">
      <c r="A638" s="379" t="str">
        <f>IF(Tabel14[[#This Row],[DRG 2022]]=Tabel14[[#This Row],[DRG 2021]],"Nej","Ja")</f>
        <v>Nej</v>
      </c>
      <c r="B638" s="386" t="s">
        <v>1748</v>
      </c>
      <c r="C638" s="379" t="s">
        <v>1748</v>
      </c>
      <c r="D638" s="379" t="s">
        <v>2386</v>
      </c>
      <c r="E638" s="387">
        <v>1859</v>
      </c>
      <c r="F638" s="397">
        <v>1784</v>
      </c>
      <c r="G638" s="379">
        <v>1</v>
      </c>
      <c r="H638" s="379" t="s">
        <v>2442</v>
      </c>
    </row>
    <row r="639" spans="1:8" x14ac:dyDescent="0.25">
      <c r="A639" s="379" t="str">
        <f>IF(Tabel14[[#This Row],[DRG 2022]]=Tabel14[[#This Row],[DRG 2021]],"Nej","Ja")</f>
        <v>Nej</v>
      </c>
      <c r="B639" s="386" t="s">
        <v>1749</v>
      </c>
      <c r="C639" s="379" t="s">
        <v>1749</v>
      </c>
      <c r="D639" s="379" t="s">
        <v>891</v>
      </c>
      <c r="E639" s="387">
        <v>1559</v>
      </c>
      <c r="F639" s="397">
        <v>1458</v>
      </c>
      <c r="G639" s="379">
        <v>1</v>
      </c>
      <c r="H639" s="379" t="s">
        <v>2442</v>
      </c>
    </row>
    <row r="640" spans="1:8" x14ac:dyDescent="0.25">
      <c r="A640" s="379" t="str">
        <f>IF(Tabel14[[#This Row],[DRG 2022]]=Tabel14[[#This Row],[DRG 2021]],"Nej","Ja")</f>
        <v>Nej</v>
      </c>
      <c r="B640" s="386" t="s">
        <v>1750</v>
      </c>
      <c r="C640" s="379" t="s">
        <v>1750</v>
      </c>
      <c r="D640" s="379" t="s">
        <v>924</v>
      </c>
      <c r="E640" s="387">
        <v>1372</v>
      </c>
      <c r="F640" s="397">
        <v>1196</v>
      </c>
      <c r="G640" s="379">
        <v>1</v>
      </c>
      <c r="H640" s="379" t="s">
        <v>2442</v>
      </c>
    </row>
    <row r="641" spans="1:8" x14ac:dyDescent="0.25">
      <c r="A641" s="379" t="str">
        <f>IF(Tabel14[[#This Row],[DRG 2022]]=Tabel14[[#This Row],[DRG 2021]],"Nej","Ja")</f>
        <v>Nej</v>
      </c>
      <c r="B641" s="386" t="s">
        <v>1751</v>
      </c>
      <c r="C641" s="379" t="s">
        <v>1751</v>
      </c>
      <c r="D641" s="379" t="s">
        <v>2387</v>
      </c>
      <c r="E641" s="387">
        <v>15508</v>
      </c>
      <c r="F641" s="397">
        <v>14989</v>
      </c>
      <c r="G641" s="379">
        <v>1</v>
      </c>
      <c r="H641" s="379" t="s">
        <v>2442</v>
      </c>
    </row>
    <row r="642" spans="1:8" x14ac:dyDescent="0.25">
      <c r="A642" s="379" t="str">
        <f>IF(Tabel14[[#This Row],[DRG 2022]]=Tabel14[[#This Row],[DRG 2021]],"Nej","Ja")</f>
        <v>Nej</v>
      </c>
      <c r="B642" s="386" t="s">
        <v>1752</v>
      </c>
      <c r="C642" s="379" t="s">
        <v>1752</v>
      </c>
      <c r="D642" s="379" t="s">
        <v>1753</v>
      </c>
      <c r="E642" s="387">
        <v>737</v>
      </c>
      <c r="F642" s="397">
        <v>653</v>
      </c>
      <c r="G642" s="379">
        <v>1</v>
      </c>
      <c r="H642" s="379" t="s">
        <v>2442</v>
      </c>
    </row>
    <row r="643" spans="1:8" x14ac:dyDescent="0.25">
      <c r="A643" s="379" t="str">
        <f>IF(Tabel14[[#This Row],[DRG 2022]]=Tabel14[[#This Row],[DRG 2021]],"Nej","Ja")</f>
        <v>Nej</v>
      </c>
      <c r="B643" s="386" t="s">
        <v>1754</v>
      </c>
      <c r="C643" s="379" t="s">
        <v>1754</v>
      </c>
      <c r="D643" s="379" t="s">
        <v>576</v>
      </c>
      <c r="E643" s="387">
        <v>18032</v>
      </c>
      <c r="F643" s="397">
        <v>17082</v>
      </c>
      <c r="G643" s="379">
        <v>6</v>
      </c>
      <c r="H643" s="379" t="s">
        <v>2441</v>
      </c>
    </row>
    <row r="644" spans="1:8" x14ac:dyDescent="0.25">
      <c r="A644" s="379" t="str">
        <f>IF(Tabel14[[#This Row],[DRG 2022]]=Tabel14[[#This Row],[DRG 2021]],"Nej","Ja")</f>
        <v>Nej</v>
      </c>
      <c r="B644" s="386" t="s">
        <v>1755</v>
      </c>
      <c r="C644" s="379" t="s">
        <v>1755</v>
      </c>
      <c r="D644" s="379" t="s">
        <v>574</v>
      </c>
      <c r="E644" s="387">
        <v>109658</v>
      </c>
      <c r="F644" s="397">
        <v>92688</v>
      </c>
      <c r="G644" s="379">
        <v>44</v>
      </c>
      <c r="H644" s="379" t="s">
        <v>2441</v>
      </c>
    </row>
    <row r="645" spans="1:8" x14ac:dyDescent="0.25">
      <c r="A645" s="379" t="str">
        <f>IF(Tabel14[[#This Row],[DRG 2022]]=Tabel14[[#This Row],[DRG 2021]],"Nej","Ja")</f>
        <v>Nej</v>
      </c>
      <c r="B645" s="386" t="s">
        <v>1756</v>
      </c>
      <c r="C645" s="379" t="s">
        <v>1756</v>
      </c>
      <c r="D645" s="379" t="s">
        <v>1757</v>
      </c>
      <c r="E645" s="387">
        <v>1982</v>
      </c>
      <c r="F645" s="397">
        <v>1850</v>
      </c>
      <c r="G645" s="379">
        <v>1</v>
      </c>
      <c r="H645" s="379" t="s">
        <v>2442</v>
      </c>
    </row>
    <row r="646" spans="1:8" x14ac:dyDescent="0.25">
      <c r="A646" s="379" t="str">
        <f>IF(Tabel14[[#This Row],[DRG 2022]]=Tabel14[[#This Row],[DRG 2021]],"Nej","Ja")</f>
        <v>Nej</v>
      </c>
      <c r="B646" s="386" t="s">
        <v>1758</v>
      </c>
      <c r="C646" s="379" t="s">
        <v>1758</v>
      </c>
      <c r="D646" s="379" t="s">
        <v>2388</v>
      </c>
      <c r="E646" s="387">
        <v>2011</v>
      </c>
      <c r="F646" s="397">
        <v>2619</v>
      </c>
      <c r="G646" s="379">
        <v>1</v>
      </c>
      <c r="H646" s="379" t="s">
        <v>2442</v>
      </c>
    </row>
    <row r="647" spans="1:8" x14ac:dyDescent="0.25">
      <c r="A647" s="379" t="str">
        <f>IF(Tabel14[[#This Row],[DRG 2022]]=Tabel14[[#This Row],[DRG 2021]],"Nej","Ja")</f>
        <v>Nej</v>
      </c>
      <c r="B647" s="386" t="s">
        <v>1759</v>
      </c>
      <c r="C647" s="379" t="s">
        <v>1759</v>
      </c>
      <c r="D647" s="379" t="s">
        <v>2389</v>
      </c>
      <c r="E647" s="387">
        <v>486856</v>
      </c>
      <c r="F647" s="397">
        <v>660598</v>
      </c>
      <c r="G647" s="379">
        <v>80</v>
      </c>
      <c r="H647" s="379" t="s">
        <v>2441</v>
      </c>
    </row>
    <row r="648" spans="1:8" x14ac:dyDescent="0.25">
      <c r="A648" s="379" t="str">
        <f>IF(Tabel14[[#This Row],[DRG 2022]]=Tabel14[[#This Row],[DRG 2021]],"Nej","Ja")</f>
        <v>Nej</v>
      </c>
      <c r="B648" s="386" t="s">
        <v>1760</v>
      </c>
      <c r="C648" s="379" t="s">
        <v>1760</v>
      </c>
      <c r="D648" s="379" t="s">
        <v>2390</v>
      </c>
      <c r="E648" s="387">
        <v>401292</v>
      </c>
      <c r="F648" s="397">
        <v>325623</v>
      </c>
      <c r="G648" s="379">
        <v>154</v>
      </c>
      <c r="H648" s="379" t="s">
        <v>2441</v>
      </c>
    </row>
    <row r="649" spans="1:8" x14ac:dyDescent="0.25">
      <c r="A649" s="379" t="str">
        <f>IF(Tabel14[[#This Row],[DRG 2022]]=Tabel14[[#This Row],[DRG 2021]],"Nej","Ja")</f>
        <v>Nej</v>
      </c>
      <c r="B649" s="386" t="s">
        <v>1761</v>
      </c>
      <c r="C649" s="379" t="s">
        <v>1761</v>
      </c>
      <c r="D649" s="379" t="s">
        <v>939</v>
      </c>
      <c r="E649" s="387">
        <v>169836</v>
      </c>
      <c r="F649" s="397">
        <v>293157</v>
      </c>
      <c r="G649" s="379">
        <v>58</v>
      </c>
      <c r="H649" s="379" t="s">
        <v>2441</v>
      </c>
    </row>
    <row r="650" spans="1:8" x14ac:dyDescent="0.25">
      <c r="A650" s="379" t="str">
        <f>IF(Tabel14[[#This Row],[DRG 2022]]=Tabel14[[#This Row],[DRG 2021]],"Nej","Ja")</f>
        <v>Nej</v>
      </c>
      <c r="B650" s="386" t="s">
        <v>1762</v>
      </c>
      <c r="C650" s="379" t="s">
        <v>1762</v>
      </c>
      <c r="D650" s="379" t="s">
        <v>940</v>
      </c>
      <c r="E650" s="387">
        <v>169836</v>
      </c>
      <c r="F650" s="397">
        <v>151112</v>
      </c>
      <c r="G650" s="379">
        <v>142</v>
      </c>
      <c r="H650" s="379" t="s">
        <v>2441</v>
      </c>
    </row>
    <row r="651" spans="1:8" x14ac:dyDescent="0.25">
      <c r="A651" s="379" t="str">
        <f>IF(Tabel14[[#This Row],[DRG 2022]]=Tabel14[[#This Row],[DRG 2021]],"Nej","Ja")</f>
        <v>Nej</v>
      </c>
      <c r="B651" s="386" t="s">
        <v>1763</v>
      </c>
      <c r="C651" s="379" t="s">
        <v>1763</v>
      </c>
      <c r="D651" s="379" t="s">
        <v>941</v>
      </c>
      <c r="E651" s="387">
        <v>344206</v>
      </c>
      <c r="F651" s="397">
        <v>316935</v>
      </c>
      <c r="G651" s="379">
        <v>111</v>
      </c>
      <c r="H651" s="379" t="s">
        <v>2441</v>
      </c>
    </row>
    <row r="652" spans="1:8" x14ac:dyDescent="0.25">
      <c r="A652" s="379" t="str">
        <f>IF(Tabel14[[#This Row],[DRG 2022]]=Tabel14[[#This Row],[DRG 2021]],"Nej","Ja")</f>
        <v>Nej</v>
      </c>
      <c r="B652" s="386" t="s">
        <v>1764</v>
      </c>
      <c r="C652" s="379" t="s">
        <v>1764</v>
      </c>
      <c r="D652" s="379" t="s">
        <v>942</v>
      </c>
      <c r="E652" s="387">
        <v>344206</v>
      </c>
      <c r="F652" s="397">
        <v>285452</v>
      </c>
      <c r="G652" s="379">
        <v>102</v>
      </c>
      <c r="H652" s="379" t="s">
        <v>2441</v>
      </c>
    </row>
    <row r="653" spans="1:8" x14ac:dyDescent="0.25">
      <c r="A653" s="379" t="str">
        <f>IF(Tabel14[[#This Row],[DRG 2022]]=Tabel14[[#This Row],[DRG 2021]],"Nej","Ja")</f>
        <v>Nej</v>
      </c>
      <c r="B653" s="386" t="s">
        <v>1765</v>
      </c>
      <c r="C653" s="379" t="s">
        <v>1765</v>
      </c>
      <c r="D653" s="379" t="s">
        <v>943</v>
      </c>
      <c r="E653" s="387">
        <v>240220</v>
      </c>
      <c r="F653" s="397">
        <v>223193</v>
      </c>
      <c r="G653" s="379">
        <v>114</v>
      </c>
      <c r="H653" s="379" t="s">
        <v>2441</v>
      </c>
    </row>
    <row r="654" spans="1:8" x14ac:dyDescent="0.25">
      <c r="A654" s="379" t="str">
        <f>IF(Tabel14[[#This Row],[DRG 2022]]=Tabel14[[#This Row],[DRG 2021]],"Nej","Ja")</f>
        <v>Nej</v>
      </c>
      <c r="B654" s="386" t="s">
        <v>1766</v>
      </c>
      <c r="C654" s="379" t="s">
        <v>1766</v>
      </c>
      <c r="D654" s="379" t="s">
        <v>944</v>
      </c>
      <c r="E654" s="387">
        <v>178713</v>
      </c>
      <c r="F654" s="397">
        <v>106334</v>
      </c>
      <c r="G654" s="379">
        <v>93</v>
      </c>
      <c r="H654" s="379" t="s">
        <v>2441</v>
      </c>
    </row>
    <row r="655" spans="1:8" x14ac:dyDescent="0.25">
      <c r="A655" s="379" t="str">
        <f>IF(Tabel14[[#This Row],[DRG 2022]]=Tabel14[[#This Row],[DRG 2021]],"Nej","Ja")</f>
        <v>Nej</v>
      </c>
      <c r="B655" s="386" t="s">
        <v>1767</v>
      </c>
      <c r="C655" s="379" t="s">
        <v>1767</v>
      </c>
      <c r="D655" s="379" t="s">
        <v>945</v>
      </c>
      <c r="E655" s="387">
        <v>172957</v>
      </c>
      <c r="F655" s="397">
        <v>205955</v>
      </c>
      <c r="G655" s="379">
        <v>36</v>
      </c>
      <c r="H655" s="379" t="s">
        <v>2441</v>
      </c>
    </row>
    <row r="656" spans="1:8" x14ac:dyDescent="0.25">
      <c r="A656" s="379" t="str">
        <f>IF(Tabel14[[#This Row],[DRG 2022]]=Tabel14[[#This Row],[DRG 2021]],"Nej","Ja")</f>
        <v>Nej</v>
      </c>
      <c r="B656" s="386" t="s">
        <v>1768</v>
      </c>
      <c r="C656" s="379" t="s">
        <v>1768</v>
      </c>
      <c r="D656" s="379" t="s">
        <v>946</v>
      </c>
      <c r="E656" s="387">
        <v>172957</v>
      </c>
      <c r="F656" s="397">
        <v>173402</v>
      </c>
      <c r="G656" s="379">
        <v>52</v>
      </c>
      <c r="H656" s="379" t="s">
        <v>2441</v>
      </c>
    </row>
    <row r="657" spans="1:8" x14ac:dyDescent="0.25">
      <c r="A657" s="379" t="str">
        <f>IF(Tabel14[[#This Row],[DRG 2022]]=Tabel14[[#This Row],[DRG 2021]],"Nej","Ja")</f>
        <v>Nej</v>
      </c>
      <c r="B657" s="386" t="s">
        <v>1769</v>
      </c>
      <c r="C657" s="379" t="s">
        <v>1769</v>
      </c>
      <c r="D657" s="379" t="s">
        <v>947</v>
      </c>
      <c r="E657" s="387">
        <v>130577</v>
      </c>
      <c r="F657" s="397">
        <v>104558</v>
      </c>
      <c r="G657" s="379">
        <v>46</v>
      </c>
      <c r="H657" s="379" t="s">
        <v>2441</v>
      </c>
    </row>
    <row r="658" spans="1:8" x14ac:dyDescent="0.25">
      <c r="A658" s="379" t="str">
        <f>IF(Tabel14[[#This Row],[DRG 2022]]=Tabel14[[#This Row],[DRG 2021]],"Nej","Ja")</f>
        <v>Nej</v>
      </c>
      <c r="B658" s="386" t="s">
        <v>1770</v>
      </c>
      <c r="C658" s="379" t="s">
        <v>1770</v>
      </c>
      <c r="D658" s="379" t="s">
        <v>948</v>
      </c>
      <c r="E658" s="387">
        <v>90998</v>
      </c>
      <c r="F658" s="397">
        <v>54566</v>
      </c>
      <c r="G658" s="379">
        <v>40</v>
      </c>
      <c r="H658" s="379" t="s">
        <v>2441</v>
      </c>
    </row>
    <row r="659" spans="1:8" x14ac:dyDescent="0.25">
      <c r="A659" s="379" t="str">
        <f>IF(Tabel14[[#This Row],[DRG 2022]]=Tabel14[[#This Row],[DRG 2021]],"Nej","Ja")</f>
        <v>Nej</v>
      </c>
      <c r="B659" s="386" t="s">
        <v>1771</v>
      </c>
      <c r="C659" s="379" t="s">
        <v>1771</v>
      </c>
      <c r="D659" s="379" t="s">
        <v>949</v>
      </c>
      <c r="E659" s="387">
        <v>158587</v>
      </c>
      <c r="F659" s="397">
        <v>146059</v>
      </c>
      <c r="G659" s="379">
        <v>31</v>
      </c>
      <c r="H659" s="379" t="s">
        <v>2441</v>
      </c>
    </row>
    <row r="660" spans="1:8" x14ac:dyDescent="0.25">
      <c r="A660" s="379" t="str">
        <f>IF(Tabel14[[#This Row],[DRG 2022]]=Tabel14[[#This Row],[DRG 2021]],"Nej","Ja")</f>
        <v>Nej</v>
      </c>
      <c r="B660" s="386" t="s">
        <v>1772</v>
      </c>
      <c r="C660" s="379" t="s">
        <v>1772</v>
      </c>
      <c r="D660" s="379" t="s">
        <v>950</v>
      </c>
      <c r="E660" s="387">
        <v>150633</v>
      </c>
      <c r="F660" s="397">
        <v>99998</v>
      </c>
      <c r="G660" s="379">
        <v>30</v>
      </c>
      <c r="H660" s="379" t="s">
        <v>2441</v>
      </c>
    </row>
    <row r="661" spans="1:8" x14ac:dyDescent="0.25">
      <c r="A661" s="379" t="str">
        <f>IF(Tabel14[[#This Row],[DRG 2022]]=Tabel14[[#This Row],[DRG 2021]],"Nej","Ja")</f>
        <v>Nej</v>
      </c>
      <c r="B661" s="386" t="s">
        <v>1773</v>
      </c>
      <c r="C661" s="379" t="s">
        <v>1773</v>
      </c>
      <c r="D661" s="379" t="s">
        <v>951</v>
      </c>
      <c r="E661" s="387">
        <v>45329</v>
      </c>
      <c r="F661" s="397">
        <v>41401</v>
      </c>
      <c r="G661" s="379">
        <v>13</v>
      </c>
      <c r="H661" s="379" t="s">
        <v>2441</v>
      </c>
    </row>
    <row r="662" spans="1:8" x14ac:dyDescent="0.25">
      <c r="A662" s="379" t="str">
        <f>IF(Tabel14[[#This Row],[DRG 2022]]=Tabel14[[#This Row],[DRG 2021]],"Nej","Ja")</f>
        <v>Nej</v>
      </c>
      <c r="B662" s="386" t="s">
        <v>1774</v>
      </c>
      <c r="C662" s="379" t="s">
        <v>1774</v>
      </c>
      <c r="D662" s="379" t="s">
        <v>952</v>
      </c>
      <c r="E662" s="387">
        <v>16926</v>
      </c>
      <c r="F662" s="397">
        <v>12174</v>
      </c>
      <c r="G662" s="379">
        <v>6</v>
      </c>
      <c r="H662" s="379" t="s">
        <v>2441</v>
      </c>
    </row>
    <row r="663" spans="1:8" x14ac:dyDescent="0.25">
      <c r="A663" s="379" t="str">
        <f>IF(Tabel14[[#This Row],[DRG 2022]]=Tabel14[[#This Row],[DRG 2021]],"Nej","Ja")</f>
        <v>Ja</v>
      </c>
      <c r="B663" s="386" t="s">
        <v>1775</v>
      </c>
      <c r="D663" s="379" t="s">
        <v>2449</v>
      </c>
      <c r="E663" s="387">
        <v>3110</v>
      </c>
      <c r="F663" s="397" t="s">
        <v>2419</v>
      </c>
      <c r="G663" s="379">
        <v>1</v>
      </c>
      <c r="H663" s="379" t="s">
        <v>2442</v>
      </c>
    </row>
    <row r="664" spans="1:8" x14ac:dyDescent="0.25">
      <c r="A664" s="379" t="str">
        <f>IF(Tabel14[[#This Row],[DRG 2022]]=Tabel14[[#This Row],[DRG 2021]],"Nej","Ja")</f>
        <v>Ja</v>
      </c>
      <c r="B664" s="386" t="s">
        <v>2450</v>
      </c>
      <c r="C664" s="379" t="s">
        <v>1775</v>
      </c>
      <c r="D664" s="379" t="s">
        <v>953</v>
      </c>
      <c r="E664" s="387">
        <v>203131</v>
      </c>
      <c r="F664" s="397">
        <v>353082</v>
      </c>
      <c r="G664" s="379">
        <v>24</v>
      </c>
    </row>
    <row r="665" spans="1:8" x14ac:dyDescent="0.25">
      <c r="A665" s="379" t="str">
        <f>IF(Tabel14[[#This Row],[DRG 2022]]=Tabel14[[#This Row],[DRG 2021]],"Nej","Ja")</f>
        <v>Nej</v>
      </c>
      <c r="B665" s="386" t="s">
        <v>1776</v>
      </c>
      <c r="C665" s="379" t="s">
        <v>1776</v>
      </c>
      <c r="D665" s="379" t="s">
        <v>575</v>
      </c>
      <c r="E665" s="387">
        <v>0</v>
      </c>
      <c r="F665" s="397">
        <v>0</v>
      </c>
      <c r="G665" s="379" t="s">
        <v>2419</v>
      </c>
    </row>
    <row r="666" spans="1:8" x14ac:dyDescent="0.25">
      <c r="A666" s="379" t="str">
        <f>IF(Tabel14[[#This Row],[DRG 2022]]=Tabel14[[#This Row],[DRG 2021]],"Nej","Ja")</f>
        <v>Nej</v>
      </c>
      <c r="B666" s="386" t="s">
        <v>1777</v>
      </c>
      <c r="C666" s="379" t="s">
        <v>1777</v>
      </c>
      <c r="D666" s="379" t="s">
        <v>582</v>
      </c>
      <c r="E666" s="387">
        <v>7058</v>
      </c>
      <c r="F666" s="397">
        <v>4533</v>
      </c>
      <c r="G666" s="379">
        <v>1</v>
      </c>
    </row>
    <row r="667" spans="1:8" x14ac:dyDescent="0.25">
      <c r="A667" s="379" t="str">
        <f>IF(Tabel14[[#This Row],[DRG 2022]]=Tabel14[[#This Row],[DRG 2021]],"Nej","Ja")</f>
        <v>Nej</v>
      </c>
      <c r="B667" s="386" t="s">
        <v>1778</v>
      </c>
      <c r="C667" s="379" t="s">
        <v>1778</v>
      </c>
      <c r="D667" s="379" t="s">
        <v>583</v>
      </c>
      <c r="E667" s="387">
        <v>59821</v>
      </c>
      <c r="F667" s="397">
        <v>43667</v>
      </c>
      <c r="G667" s="379">
        <v>17</v>
      </c>
      <c r="H667" s="379" t="s">
        <v>2441</v>
      </c>
    </row>
    <row r="668" spans="1:8" x14ac:dyDescent="0.25">
      <c r="A668" s="379" t="str">
        <f>IF(Tabel14[[#This Row],[DRG 2022]]=Tabel14[[#This Row],[DRG 2021]],"Nej","Ja")</f>
        <v>Nej</v>
      </c>
      <c r="B668" s="386" t="s">
        <v>1779</v>
      </c>
      <c r="C668" s="379" t="s">
        <v>1779</v>
      </c>
      <c r="D668" s="379" t="s">
        <v>584</v>
      </c>
      <c r="E668" s="387">
        <v>38408</v>
      </c>
      <c r="F668" s="397">
        <v>35483</v>
      </c>
      <c r="G668" s="379">
        <v>12</v>
      </c>
      <c r="H668" s="379" t="s">
        <v>2441</v>
      </c>
    </row>
    <row r="669" spans="1:8" x14ac:dyDescent="0.25">
      <c r="A669" s="379" t="str">
        <f>IF(Tabel14[[#This Row],[DRG 2022]]=Tabel14[[#This Row],[DRG 2021]],"Nej","Ja")</f>
        <v>Nej</v>
      </c>
      <c r="B669" s="386" t="s">
        <v>1780</v>
      </c>
      <c r="C669" s="379" t="s">
        <v>1780</v>
      </c>
      <c r="D669" s="379" t="s">
        <v>585</v>
      </c>
      <c r="E669" s="387">
        <v>6402</v>
      </c>
      <c r="F669" s="397">
        <v>5246</v>
      </c>
      <c r="G669" s="379">
        <v>1</v>
      </c>
    </row>
    <row r="670" spans="1:8" x14ac:dyDescent="0.25">
      <c r="A670" s="379" t="str">
        <f>IF(Tabel14[[#This Row],[DRG 2022]]=Tabel14[[#This Row],[DRG 2021]],"Nej","Ja")</f>
        <v>Nej</v>
      </c>
      <c r="B670" s="386" t="s">
        <v>1781</v>
      </c>
      <c r="C670" s="379" t="s">
        <v>1781</v>
      </c>
      <c r="D670" s="379" t="s">
        <v>2391</v>
      </c>
      <c r="E670" s="387">
        <v>41278</v>
      </c>
      <c r="F670" s="397">
        <v>40604</v>
      </c>
      <c r="G670" s="379">
        <v>14</v>
      </c>
      <c r="H670" s="379" t="s">
        <v>2441</v>
      </c>
    </row>
    <row r="671" spans="1:8" x14ac:dyDescent="0.25">
      <c r="A671" s="379" t="str">
        <f>IF(Tabel14[[#This Row],[DRG 2022]]=Tabel14[[#This Row],[DRG 2021]],"Nej","Ja")</f>
        <v>Nej</v>
      </c>
      <c r="B671" s="386" t="s">
        <v>1782</v>
      </c>
      <c r="C671" s="379" t="s">
        <v>1782</v>
      </c>
      <c r="D671" s="379" t="s">
        <v>586</v>
      </c>
      <c r="E671" s="387">
        <v>59342</v>
      </c>
      <c r="F671" s="397">
        <v>96963</v>
      </c>
      <c r="G671" s="379">
        <v>17</v>
      </c>
      <c r="H671" s="379" t="s">
        <v>2441</v>
      </c>
    </row>
    <row r="672" spans="1:8" x14ac:dyDescent="0.25">
      <c r="A672" s="379" t="str">
        <f>IF(Tabel14[[#This Row],[DRG 2022]]=Tabel14[[#This Row],[DRG 2021]],"Nej","Ja")</f>
        <v>Nej</v>
      </c>
      <c r="B672" s="386" t="s">
        <v>1783</v>
      </c>
      <c r="C672" s="379" t="s">
        <v>1783</v>
      </c>
      <c r="D672" s="379" t="s">
        <v>587</v>
      </c>
      <c r="E672" s="387">
        <v>37119</v>
      </c>
      <c r="F672" s="397">
        <v>39360</v>
      </c>
      <c r="G672" s="379">
        <v>9</v>
      </c>
      <c r="H672" s="379" t="s">
        <v>2441</v>
      </c>
    </row>
    <row r="673" spans="1:8" x14ac:dyDescent="0.25">
      <c r="A673" s="379" t="str">
        <f>IF(Tabel14[[#This Row],[DRG 2022]]=Tabel14[[#This Row],[DRG 2021]],"Nej","Ja")</f>
        <v>Nej</v>
      </c>
      <c r="B673" s="386" t="s">
        <v>1784</v>
      </c>
      <c r="C673" s="379" t="s">
        <v>1784</v>
      </c>
      <c r="D673" s="379" t="s">
        <v>588</v>
      </c>
      <c r="E673" s="387">
        <v>53506</v>
      </c>
      <c r="F673" s="397">
        <v>55852</v>
      </c>
      <c r="G673" s="379">
        <v>9</v>
      </c>
      <c r="H673" s="379" t="s">
        <v>2441</v>
      </c>
    </row>
    <row r="674" spans="1:8" x14ac:dyDescent="0.25">
      <c r="A674" s="379" t="str">
        <f>IF(Tabel14[[#This Row],[DRG 2022]]=Tabel14[[#This Row],[DRG 2021]],"Nej","Ja")</f>
        <v>Nej</v>
      </c>
      <c r="B674" s="386" t="s">
        <v>1785</v>
      </c>
      <c r="C674" s="379" t="s">
        <v>1785</v>
      </c>
      <c r="D674" s="379" t="s">
        <v>589</v>
      </c>
      <c r="E674" s="387">
        <v>27168</v>
      </c>
      <c r="F674" s="397">
        <v>25203</v>
      </c>
      <c r="G674" s="379">
        <v>6</v>
      </c>
      <c r="H674" s="379" t="s">
        <v>2441</v>
      </c>
    </row>
    <row r="675" spans="1:8" x14ac:dyDescent="0.25">
      <c r="A675" s="379" t="str">
        <f>IF(Tabel14[[#This Row],[DRG 2022]]=Tabel14[[#This Row],[DRG 2021]],"Nej","Ja")</f>
        <v>Nej</v>
      </c>
      <c r="B675" s="386" t="s">
        <v>1786</v>
      </c>
      <c r="C675" s="379" t="s">
        <v>1786</v>
      </c>
      <c r="D675" s="379" t="s">
        <v>590</v>
      </c>
      <c r="E675" s="387">
        <v>25419</v>
      </c>
      <c r="F675" s="397">
        <v>22545</v>
      </c>
      <c r="G675" s="379">
        <v>6</v>
      </c>
      <c r="H675" s="379" t="s">
        <v>2441</v>
      </c>
    </row>
    <row r="676" spans="1:8" x14ac:dyDescent="0.25">
      <c r="A676" s="379" t="str">
        <f>IF(Tabel14[[#This Row],[DRG 2022]]=Tabel14[[#This Row],[DRG 2021]],"Nej","Ja")</f>
        <v>Nej</v>
      </c>
      <c r="B676" s="386" t="s">
        <v>1787</v>
      </c>
      <c r="C676" s="379" t="s">
        <v>1787</v>
      </c>
      <c r="D676" s="379" t="s">
        <v>592</v>
      </c>
      <c r="E676" s="387">
        <v>47253</v>
      </c>
      <c r="F676" s="397">
        <v>31701</v>
      </c>
      <c r="G676" s="379">
        <v>11</v>
      </c>
      <c r="H676" s="379" t="s">
        <v>2441</v>
      </c>
    </row>
    <row r="677" spans="1:8" x14ac:dyDescent="0.25">
      <c r="A677" s="379" t="str">
        <f>IF(Tabel14[[#This Row],[DRG 2022]]=Tabel14[[#This Row],[DRG 2021]],"Nej","Ja")</f>
        <v>Nej</v>
      </c>
      <c r="B677" s="386" t="s">
        <v>1788</v>
      </c>
      <c r="C677" s="379" t="s">
        <v>1788</v>
      </c>
      <c r="D677" s="379" t="s">
        <v>1789</v>
      </c>
      <c r="E677" s="387">
        <v>3176</v>
      </c>
      <c r="F677" s="397">
        <v>3114</v>
      </c>
      <c r="G677" s="379">
        <v>1</v>
      </c>
      <c r="H677" s="379" t="s">
        <v>2442</v>
      </c>
    </row>
    <row r="678" spans="1:8" x14ac:dyDescent="0.25">
      <c r="A678" s="379" t="str">
        <f>IF(Tabel14[[#This Row],[DRG 2022]]=Tabel14[[#This Row],[DRG 2021]],"Nej","Ja")</f>
        <v>Nej</v>
      </c>
      <c r="B678" s="386" t="s">
        <v>1790</v>
      </c>
      <c r="C678" s="379" t="s">
        <v>1790</v>
      </c>
      <c r="D678" s="379" t="s">
        <v>1791</v>
      </c>
      <c r="E678" s="387">
        <v>3574</v>
      </c>
      <c r="F678" s="397">
        <v>2777</v>
      </c>
      <c r="G678" s="379">
        <v>1</v>
      </c>
      <c r="H678" s="379" t="s">
        <v>2442</v>
      </c>
    </row>
    <row r="679" spans="1:8" x14ac:dyDescent="0.25">
      <c r="A679" s="379" t="str">
        <f>IF(Tabel14[[#This Row],[DRG 2022]]=Tabel14[[#This Row],[DRG 2021]],"Nej","Ja")</f>
        <v>Nej</v>
      </c>
      <c r="B679" s="386" t="s">
        <v>1792</v>
      </c>
      <c r="C679" s="379" t="s">
        <v>1792</v>
      </c>
      <c r="D679" s="379" t="s">
        <v>577</v>
      </c>
      <c r="E679" s="387">
        <v>91303</v>
      </c>
      <c r="F679" s="397">
        <v>86396</v>
      </c>
      <c r="G679" s="379">
        <v>15</v>
      </c>
    </row>
    <row r="680" spans="1:8" x14ac:dyDescent="0.25">
      <c r="A680" s="379" t="str">
        <f>IF(Tabel14[[#This Row],[DRG 2022]]=Tabel14[[#This Row],[DRG 2021]],"Nej","Ja")</f>
        <v>Nej</v>
      </c>
      <c r="B680" s="386" t="s">
        <v>1793</v>
      </c>
      <c r="C680" s="379" t="s">
        <v>1793</v>
      </c>
      <c r="D680" s="379" t="s">
        <v>578</v>
      </c>
      <c r="E680" s="387">
        <v>27424</v>
      </c>
      <c r="F680" s="397">
        <v>21737</v>
      </c>
      <c r="G680" s="379">
        <v>1</v>
      </c>
    </row>
    <row r="681" spans="1:8" x14ac:dyDescent="0.25">
      <c r="A681" s="379" t="str">
        <f>IF(Tabel14[[#This Row],[DRG 2022]]=Tabel14[[#This Row],[DRG 2021]],"Nej","Ja")</f>
        <v>Nej</v>
      </c>
      <c r="B681" s="386" t="s">
        <v>1794</v>
      </c>
      <c r="C681" s="379" t="s">
        <v>1794</v>
      </c>
      <c r="D681" s="379" t="s">
        <v>579</v>
      </c>
      <c r="E681" s="387">
        <v>98844</v>
      </c>
      <c r="F681" s="397">
        <v>113903</v>
      </c>
      <c r="G681" s="379">
        <v>20</v>
      </c>
      <c r="H681" s="379" t="s">
        <v>2441</v>
      </c>
    </row>
    <row r="682" spans="1:8" x14ac:dyDescent="0.25">
      <c r="A682" s="379" t="str">
        <f>IF(Tabel14[[#This Row],[DRG 2022]]=Tabel14[[#This Row],[DRG 2021]],"Nej","Ja")</f>
        <v>Nej</v>
      </c>
      <c r="B682" s="386" t="s">
        <v>1795</v>
      </c>
      <c r="C682" s="379" t="s">
        <v>1795</v>
      </c>
      <c r="D682" s="379" t="s">
        <v>580</v>
      </c>
      <c r="E682" s="387">
        <v>61013</v>
      </c>
      <c r="F682" s="397">
        <v>96408</v>
      </c>
      <c r="G682" s="379">
        <v>15</v>
      </c>
      <c r="H682" s="379" t="s">
        <v>2441</v>
      </c>
    </row>
    <row r="683" spans="1:8" x14ac:dyDescent="0.25">
      <c r="A683" s="379" t="str">
        <f>IF(Tabel14[[#This Row],[DRG 2022]]=Tabel14[[#This Row],[DRG 2021]],"Nej","Ja")</f>
        <v>Nej</v>
      </c>
      <c r="B683" s="386" t="s">
        <v>1796</v>
      </c>
      <c r="C683" s="379" t="s">
        <v>1796</v>
      </c>
      <c r="D683" s="379" t="s">
        <v>581</v>
      </c>
      <c r="E683" s="387">
        <v>18391</v>
      </c>
      <c r="F683" s="397">
        <v>17776</v>
      </c>
      <c r="G683" s="379">
        <v>1</v>
      </c>
    </row>
    <row r="684" spans="1:8" x14ac:dyDescent="0.25">
      <c r="A684" s="379" t="str">
        <f>IF(Tabel14[[#This Row],[DRG 2022]]=Tabel14[[#This Row],[DRG 2021]],"Nej","Ja")</f>
        <v>Nej</v>
      </c>
      <c r="B684" s="386" t="s">
        <v>1797</v>
      </c>
      <c r="C684" s="379" t="s">
        <v>1797</v>
      </c>
      <c r="D684" s="379" t="s">
        <v>591</v>
      </c>
      <c r="E684" s="387">
        <v>80869</v>
      </c>
      <c r="F684" s="397">
        <v>69514</v>
      </c>
      <c r="G684" s="379">
        <v>17</v>
      </c>
      <c r="H684" s="379" t="s">
        <v>2441</v>
      </c>
    </row>
    <row r="685" spans="1:8" x14ac:dyDescent="0.25">
      <c r="A685" s="379" t="str">
        <f>IF(Tabel14[[#This Row],[DRG 2022]]=Tabel14[[#This Row],[DRG 2021]],"Nej","Ja")</f>
        <v>Nej</v>
      </c>
      <c r="B685" s="386" t="s">
        <v>1798</v>
      </c>
      <c r="C685" s="379" t="s">
        <v>1798</v>
      </c>
      <c r="D685" s="379" t="s">
        <v>759</v>
      </c>
      <c r="E685" s="387">
        <v>5831</v>
      </c>
      <c r="F685" s="397">
        <v>6042</v>
      </c>
      <c r="G685" s="379">
        <v>1</v>
      </c>
      <c r="H685" s="379" t="s">
        <v>2442</v>
      </c>
    </row>
    <row r="686" spans="1:8" x14ac:dyDescent="0.25">
      <c r="A686" s="379" t="str">
        <f>IF(Tabel14[[#This Row],[DRG 2022]]=Tabel14[[#This Row],[DRG 2021]],"Nej","Ja")</f>
        <v>Nej</v>
      </c>
      <c r="B686" s="386" t="s">
        <v>1799</v>
      </c>
      <c r="C686" s="379" t="s">
        <v>1799</v>
      </c>
      <c r="D686" s="379" t="s">
        <v>760</v>
      </c>
      <c r="E686" s="387">
        <v>4223</v>
      </c>
      <c r="F686" s="397">
        <v>4628</v>
      </c>
      <c r="G686" s="379">
        <v>1</v>
      </c>
      <c r="H686" s="379" t="s">
        <v>2442</v>
      </c>
    </row>
    <row r="687" spans="1:8" x14ac:dyDescent="0.25">
      <c r="A687" s="379" t="str">
        <f>IF(Tabel14[[#This Row],[DRG 2022]]=Tabel14[[#This Row],[DRG 2021]],"Nej","Ja")</f>
        <v>Nej</v>
      </c>
      <c r="B687" s="386" t="s">
        <v>1800</v>
      </c>
      <c r="C687" s="379" t="s">
        <v>1800</v>
      </c>
      <c r="D687" s="379" t="s">
        <v>761</v>
      </c>
      <c r="E687" s="387">
        <v>9580</v>
      </c>
      <c r="F687" s="397">
        <v>7972</v>
      </c>
      <c r="G687" s="379">
        <v>1</v>
      </c>
      <c r="H687" s="379" t="s">
        <v>2442</v>
      </c>
    </row>
    <row r="688" spans="1:8" x14ac:dyDescent="0.25">
      <c r="A688" s="379" t="str">
        <f>IF(Tabel14[[#This Row],[DRG 2022]]=Tabel14[[#This Row],[DRG 2021]],"Nej","Ja")</f>
        <v>Nej</v>
      </c>
      <c r="B688" s="386" t="s">
        <v>1801</v>
      </c>
      <c r="C688" s="379" t="s">
        <v>1801</v>
      </c>
      <c r="D688" s="379" t="s">
        <v>602</v>
      </c>
      <c r="E688" s="387">
        <v>42568</v>
      </c>
      <c r="F688" s="397">
        <v>43901</v>
      </c>
      <c r="G688" s="379">
        <v>11</v>
      </c>
      <c r="H688" s="379" t="s">
        <v>2441</v>
      </c>
    </row>
    <row r="689" spans="1:8" x14ac:dyDescent="0.25">
      <c r="A689" s="379" t="str">
        <f>IF(Tabel14[[#This Row],[DRG 2022]]=Tabel14[[#This Row],[DRG 2021]],"Nej","Ja")</f>
        <v>Nej</v>
      </c>
      <c r="B689" s="386" t="s">
        <v>1802</v>
      </c>
      <c r="C689" s="379" t="s">
        <v>1802</v>
      </c>
      <c r="D689" s="379" t="s">
        <v>2171</v>
      </c>
      <c r="E689" s="387">
        <v>51879</v>
      </c>
      <c r="F689" s="397">
        <v>50095</v>
      </c>
      <c r="G689" s="379">
        <v>15</v>
      </c>
      <c r="H689" s="379" t="s">
        <v>2441</v>
      </c>
    </row>
    <row r="690" spans="1:8" x14ac:dyDescent="0.25">
      <c r="A690" s="379" t="str">
        <f>IF(Tabel14[[#This Row],[DRG 2022]]=Tabel14[[#This Row],[DRG 2021]],"Nej","Ja")</f>
        <v>Nej</v>
      </c>
      <c r="B690" s="386" t="s">
        <v>1803</v>
      </c>
      <c r="C690" s="379" t="s">
        <v>1803</v>
      </c>
      <c r="D690" s="379" t="s">
        <v>603</v>
      </c>
      <c r="E690" s="387">
        <v>29121</v>
      </c>
      <c r="F690" s="397">
        <v>27911</v>
      </c>
      <c r="G690" s="379">
        <v>9</v>
      </c>
      <c r="H690" s="379" t="s">
        <v>2441</v>
      </c>
    </row>
    <row r="691" spans="1:8" x14ac:dyDescent="0.25">
      <c r="A691" s="379" t="str">
        <f>IF(Tabel14[[#This Row],[DRG 2022]]=Tabel14[[#This Row],[DRG 2021]],"Nej","Ja")</f>
        <v>Nej</v>
      </c>
      <c r="B691" s="386" t="s">
        <v>1804</v>
      </c>
      <c r="C691" s="379" t="s">
        <v>1804</v>
      </c>
      <c r="D691" s="379" t="s">
        <v>604</v>
      </c>
      <c r="E691" s="387">
        <v>35351</v>
      </c>
      <c r="F691" s="397">
        <v>32362</v>
      </c>
      <c r="G691" s="379">
        <v>14</v>
      </c>
      <c r="H691" s="379" t="s">
        <v>2441</v>
      </c>
    </row>
    <row r="692" spans="1:8" x14ac:dyDescent="0.25">
      <c r="A692" s="379" t="str">
        <f>IF(Tabel14[[#This Row],[DRG 2022]]=Tabel14[[#This Row],[DRG 2021]],"Nej","Ja")</f>
        <v>Nej</v>
      </c>
      <c r="B692" s="386" t="s">
        <v>2172</v>
      </c>
      <c r="C692" s="379" t="s">
        <v>2172</v>
      </c>
      <c r="D692" s="379" t="s">
        <v>2392</v>
      </c>
      <c r="E692" s="387">
        <v>14836</v>
      </c>
      <c r="F692" s="397">
        <v>25761</v>
      </c>
      <c r="G692" s="379">
        <v>4</v>
      </c>
      <c r="H692" s="379" t="s">
        <v>2441</v>
      </c>
    </row>
    <row r="693" spans="1:8" x14ac:dyDescent="0.25">
      <c r="A693" s="379" t="str">
        <f>IF(Tabel14[[#This Row],[DRG 2022]]=Tabel14[[#This Row],[DRG 2021]],"Nej","Ja")</f>
        <v>Nej</v>
      </c>
      <c r="B693" s="386" t="s">
        <v>1805</v>
      </c>
      <c r="C693" s="379" t="s">
        <v>1805</v>
      </c>
      <c r="D693" s="379" t="s">
        <v>1806</v>
      </c>
      <c r="E693" s="387">
        <v>3225</v>
      </c>
      <c r="F693" s="397">
        <v>3203</v>
      </c>
      <c r="G693" s="379">
        <v>1</v>
      </c>
      <c r="H693" s="379" t="s">
        <v>2442</v>
      </c>
    </row>
    <row r="694" spans="1:8" x14ac:dyDescent="0.25">
      <c r="A694" s="379" t="str">
        <f>IF(Tabel14[[#This Row],[DRG 2022]]=Tabel14[[#This Row],[DRG 2021]],"Nej","Ja")</f>
        <v>Nej</v>
      </c>
      <c r="B694" s="386" t="s">
        <v>1807</v>
      </c>
      <c r="C694" s="379" t="s">
        <v>1807</v>
      </c>
      <c r="D694" s="379" t="s">
        <v>1808</v>
      </c>
      <c r="E694" s="387">
        <v>4321</v>
      </c>
      <c r="F694" s="397">
        <v>4093</v>
      </c>
      <c r="G694" s="379">
        <v>1</v>
      </c>
      <c r="H694" s="379" t="s">
        <v>2442</v>
      </c>
    </row>
    <row r="695" spans="1:8" x14ac:dyDescent="0.25">
      <c r="A695" s="379" t="str">
        <f>IF(Tabel14[[#This Row],[DRG 2022]]=Tabel14[[#This Row],[DRG 2021]],"Nej","Ja")</f>
        <v>Nej</v>
      </c>
      <c r="B695" s="386" t="s">
        <v>1809</v>
      </c>
      <c r="C695" s="379" t="s">
        <v>1809</v>
      </c>
      <c r="D695" s="379" t="s">
        <v>593</v>
      </c>
      <c r="E695" s="387">
        <v>411890</v>
      </c>
      <c r="F695" s="397">
        <v>398109</v>
      </c>
      <c r="G695" s="379">
        <v>55</v>
      </c>
    </row>
    <row r="696" spans="1:8" x14ac:dyDescent="0.25">
      <c r="A696" s="379" t="str">
        <f>IF(Tabel14[[#This Row],[DRG 2022]]=Tabel14[[#This Row],[DRG 2021]],"Nej","Ja")</f>
        <v>Nej</v>
      </c>
      <c r="B696" s="386" t="s">
        <v>1810</v>
      </c>
      <c r="C696" s="379" t="s">
        <v>1810</v>
      </c>
      <c r="D696" s="379" t="s">
        <v>2393</v>
      </c>
      <c r="E696" s="387">
        <v>113600</v>
      </c>
      <c r="F696" s="397">
        <v>110897</v>
      </c>
      <c r="G696" s="379">
        <v>15</v>
      </c>
      <c r="H696" s="379" t="s">
        <v>2441</v>
      </c>
    </row>
    <row r="697" spans="1:8" x14ac:dyDescent="0.25">
      <c r="A697" s="379" t="str">
        <f>IF(Tabel14[[#This Row],[DRG 2022]]=Tabel14[[#This Row],[DRG 2021]],"Nej","Ja")</f>
        <v>Nej</v>
      </c>
      <c r="B697" s="386" t="s">
        <v>1811</v>
      </c>
      <c r="C697" s="379" t="s">
        <v>1811</v>
      </c>
      <c r="D697" s="379" t="s">
        <v>594</v>
      </c>
      <c r="E697" s="387">
        <v>62074</v>
      </c>
      <c r="F697" s="397">
        <v>68636</v>
      </c>
      <c r="G697" s="379">
        <v>11</v>
      </c>
      <c r="H697" s="379" t="s">
        <v>2441</v>
      </c>
    </row>
    <row r="698" spans="1:8" x14ac:dyDescent="0.25">
      <c r="A698" s="379" t="str">
        <f>IF(Tabel14[[#This Row],[DRG 2022]]=Tabel14[[#This Row],[DRG 2021]],"Nej","Ja")</f>
        <v>Nej</v>
      </c>
      <c r="B698" s="386" t="s">
        <v>1812</v>
      </c>
      <c r="C698" s="379" t="s">
        <v>1812</v>
      </c>
      <c r="D698" s="379" t="s">
        <v>595</v>
      </c>
      <c r="E698" s="387">
        <v>221625</v>
      </c>
      <c r="F698" s="397">
        <v>203352</v>
      </c>
      <c r="G698" s="379">
        <v>47</v>
      </c>
      <c r="H698" s="379" t="s">
        <v>2441</v>
      </c>
    </row>
    <row r="699" spans="1:8" x14ac:dyDescent="0.25">
      <c r="A699" s="379" t="str">
        <f>IF(Tabel14[[#This Row],[DRG 2022]]=Tabel14[[#This Row],[DRG 2021]],"Nej","Ja")</f>
        <v>Nej</v>
      </c>
      <c r="B699" s="386" t="s">
        <v>1813</v>
      </c>
      <c r="C699" s="379" t="s">
        <v>1813</v>
      </c>
      <c r="D699" s="379" t="s">
        <v>596</v>
      </c>
      <c r="E699" s="387">
        <v>110945</v>
      </c>
      <c r="F699" s="397">
        <v>110438</v>
      </c>
      <c r="G699" s="379">
        <v>30</v>
      </c>
      <c r="H699" s="379" t="s">
        <v>2441</v>
      </c>
    </row>
    <row r="700" spans="1:8" x14ac:dyDescent="0.25">
      <c r="A700" s="379" t="str">
        <f>IF(Tabel14[[#This Row],[DRG 2022]]=Tabel14[[#This Row],[DRG 2021]],"Nej","Ja")</f>
        <v>Nej</v>
      </c>
      <c r="B700" s="386" t="s">
        <v>1814</v>
      </c>
      <c r="C700" s="379" t="s">
        <v>1814</v>
      </c>
      <c r="D700" s="379" t="s">
        <v>2394</v>
      </c>
      <c r="E700" s="387">
        <v>105047</v>
      </c>
      <c r="F700" s="397">
        <v>103081</v>
      </c>
      <c r="G700" s="379">
        <v>26</v>
      </c>
      <c r="H700" s="379" t="s">
        <v>2441</v>
      </c>
    </row>
    <row r="701" spans="1:8" x14ac:dyDescent="0.25">
      <c r="A701" s="379" t="str">
        <f>IF(Tabel14[[#This Row],[DRG 2022]]=Tabel14[[#This Row],[DRG 2021]],"Nej","Ja")</f>
        <v>Nej</v>
      </c>
      <c r="B701" s="386" t="s">
        <v>1815</v>
      </c>
      <c r="C701" s="379" t="s">
        <v>1815</v>
      </c>
      <c r="D701" s="379" t="s">
        <v>597</v>
      </c>
      <c r="E701" s="387">
        <v>80441</v>
      </c>
      <c r="F701" s="397">
        <v>91894</v>
      </c>
      <c r="G701" s="379">
        <v>23</v>
      </c>
      <c r="H701" s="379" t="s">
        <v>2441</v>
      </c>
    </row>
    <row r="702" spans="1:8" x14ac:dyDescent="0.25">
      <c r="A702" s="379" t="str">
        <f>IF(Tabel14[[#This Row],[DRG 2022]]=Tabel14[[#This Row],[DRG 2021]],"Nej","Ja")</f>
        <v>Nej</v>
      </c>
      <c r="B702" s="386" t="s">
        <v>1816</v>
      </c>
      <c r="C702" s="379" t="s">
        <v>1816</v>
      </c>
      <c r="D702" s="379" t="s">
        <v>2395</v>
      </c>
      <c r="E702" s="387">
        <v>67476</v>
      </c>
      <c r="F702" s="397">
        <v>72537</v>
      </c>
      <c r="G702" s="379">
        <v>15</v>
      </c>
      <c r="H702" s="379" t="s">
        <v>2441</v>
      </c>
    </row>
    <row r="703" spans="1:8" x14ac:dyDescent="0.25">
      <c r="A703" s="379" t="str">
        <f>IF(Tabel14[[#This Row],[DRG 2022]]=Tabel14[[#This Row],[DRG 2021]],"Nej","Ja")</f>
        <v>Nej</v>
      </c>
      <c r="B703" s="386" t="s">
        <v>1817</v>
      </c>
      <c r="C703" s="379" t="s">
        <v>1817</v>
      </c>
      <c r="D703" s="379" t="s">
        <v>2396</v>
      </c>
      <c r="E703" s="387">
        <v>119412</v>
      </c>
      <c r="F703" s="397">
        <v>99174</v>
      </c>
      <c r="G703" s="379">
        <v>20</v>
      </c>
      <c r="H703" s="379" t="s">
        <v>2441</v>
      </c>
    </row>
    <row r="704" spans="1:8" x14ac:dyDescent="0.25">
      <c r="A704" s="379" t="str">
        <f>IF(Tabel14[[#This Row],[DRG 2022]]=Tabel14[[#This Row],[DRG 2021]],"Nej","Ja")</f>
        <v>Nej</v>
      </c>
      <c r="B704" s="386" t="s">
        <v>1818</v>
      </c>
      <c r="C704" s="379" t="s">
        <v>1818</v>
      </c>
      <c r="D704" s="379" t="s">
        <v>2397</v>
      </c>
      <c r="E704" s="387">
        <v>60575</v>
      </c>
      <c r="F704" s="397">
        <v>64249</v>
      </c>
      <c r="G704" s="379">
        <v>8</v>
      </c>
      <c r="H704" s="379" t="s">
        <v>2441</v>
      </c>
    </row>
    <row r="705" spans="1:8" x14ac:dyDescent="0.25">
      <c r="A705" s="379" t="str">
        <f>IF(Tabel14[[#This Row],[DRG 2022]]=Tabel14[[#This Row],[DRG 2021]],"Nej","Ja")</f>
        <v>Nej</v>
      </c>
      <c r="B705" s="386" t="s">
        <v>1819</v>
      </c>
      <c r="C705" s="379" t="s">
        <v>1819</v>
      </c>
      <c r="D705" s="379" t="s">
        <v>2398</v>
      </c>
      <c r="E705" s="387">
        <v>43007</v>
      </c>
      <c r="F705" s="397">
        <v>43087</v>
      </c>
      <c r="G705" s="379">
        <v>8</v>
      </c>
      <c r="H705" s="379" t="s">
        <v>2441</v>
      </c>
    </row>
    <row r="706" spans="1:8" x14ac:dyDescent="0.25">
      <c r="A706" s="379" t="str">
        <f>IF(Tabel14[[#This Row],[DRG 2022]]=Tabel14[[#This Row],[DRG 2021]],"Nej","Ja")</f>
        <v>Nej</v>
      </c>
      <c r="B706" s="386" t="s">
        <v>1820</v>
      </c>
      <c r="C706" s="379" t="s">
        <v>1820</v>
      </c>
      <c r="D706" s="379" t="s">
        <v>598</v>
      </c>
      <c r="E706" s="387">
        <v>82561</v>
      </c>
      <c r="F706" s="397">
        <v>67485</v>
      </c>
      <c r="G706" s="379">
        <v>11</v>
      </c>
      <c r="H706" s="379" t="s">
        <v>2441</v>
      </c>
    </row>
    <row r="707" spans="1:8" x14ac:dyDescent="0.25">
      <c r="A707" s="379" t="str">
        <f>IF(Tabel14[[#This Row],[DRG 2022]]=Tabel14[[#This Row],[DRG 2021]],"Nej","Ja")</f>
        <v>Nej</v>
      </c>
      <c r="B707" s="386" t="s">
        <v>1821</v>
      </c>
      <c r="C707" s="379" t="s">
        <v>1821</v>
      </c>
      <c r="D707" s="379" t="s">
        <v>2399</v>
      </c>
      <c r="E707" s="387">
        <v>131075</v>
      </c>
      <c r="F707" s="397">
        <v>111662</v>
      </c>
      <c r="G707" s="379">
        <v>29</v>
      </c>
      <c r="H707" s="379" t="s">
        <v>2441</v>
      </c>
    </row>
    <row r="708" spans="1:8" x14ac:dyDescent="0.25">
      <c r="A708" s="379" t="str">
        <f>IF(Tabel14[[#This Row],[DRG 2022]]=Tabel14[[#This Row],[DRG 2021]],"Nej","Ja")</f>
        <v>Nej</v>
      </c>
      <c r="B708" s="386" t="s">
        <v>1822</v>
      </c>
      <c r="C708" s="379" t="s">
        <v>1822</v>
      </c>
      <c r="D708" s="379" t="s">
        <v>2400</v>
      </c>
      <c r="E708" s="387">
        <v>74297</v>
      </c>
      <c r="F708" s="397">
        <v>77410</v>
      </c>
      <c r="G708" s="379">
        <v>14</v>
      </c>
      <c r="H708" s="379" t="s">
        <v>2441</v>
      </c>
    </row>
    <row r="709" spans="1:8" x14ac:dyDescent="0.25">
      <c r="A709" s="379" t="str">
        <f>IF(Tabel14[[#This Row],[DRG 2022]]=Tabel14[[#This Row],[DRG 2021]],"Nej","Ja")</f>
        <v>Nej</v>
      </c>
      <c r="B709" s="386" t="s">
        <v>1823</v>
      </c>
      <c r="C709" s="379" t="s">
        <v>1823</v>
      </c>
      <c r="D709" s="379" t="s">
        <v>599</v>
      </c>
      <c r="E709" s="387">
        <v>83265</v>
      </c>
      <c r="F709" s="397">
        <v>73389</v>
      </c>
      <c r="G709" s="379">
        <v>14</v>
      </c>
      <c r="H709" s="379" t="s">
        <v>2441</v>
      </c>
    </row>
    <row r="710" spans="1:8" x14ac:dyDescent="0.25">
      <c r="A710" s="379" t="str">
        <f>IF(Tabel14[[#This Row],[DRG 2022]]=Tabel14[[#This Row],[DRG 2021]],"Nej","Ja")</f>
        <v>Nej</v>
      </c>
      <c r="B710" s="386" t="s">
        <v>1824</v>
      </c>
      <c r="C710" s="379" t="s">
        <v>1824</v>
      </c>
      <c r="D710" s="379" t="s">
        <v>600</v>
      </c>
      <c r="E710" s="387">
        <v>53706</v>
      </c>
      <c r="F710" s="397">
        <v>46595</v>
      </c>
      <c r="G710" s="379">
        <v>6</v>
      </c>
      <c r="H710" s="379" t="s">
        <v>2441</v>
      </c>
    </row>
    <row r="711" spans="1:8" x14ac:dyDescent="0.25">
      <c r="A711" s="379" t="str">
        <f>IF(Tabel14[[#This Row],[DRG 2022]]=Tabel14[[#This Row],[DRG 2021]],"Nej","Ja")</f>
        <v>Nej</v>
      </c>
      <c r="B711" s="386" t="s">
        <v>1825</v>
      </c>
      <c r="C711" s="379" t="s">
        <v>1825</v>
      </c>
      <c r="D711" s="379" t="s">
        <v>2401</v>
      </c>
      <c r="E711" s="387">
        <v>130220</v>
      </c>
      <c r="F711" s="397">
        <v>70561</v>
      </c>
      <c r="G711" s="379">
        <v>21</v>
      </c>
      <c r="H711" s="379" t="s">
        <v>2441</v>
      </c>
    </row>
    <row r="712" spans="1:8" x14ac:dyDescent="0.25">
      <c r="A712" s="379" t="str">
        <f>IF(Tabel14[[#This Row],[DRG 2022]]=Tabel14[[#This Row],[DRG 2021]],"Nej","Ja")</f>
        <v>Nej</v>
      </c>
      <c r="B712" s="386" t="s">
        <v>1826</v>
      </c>
      <c r="C712" s="379" t="s">
        <v>1826</v>
      </c>
      <c r="D712" s="379" t="s">
        <v>601</v>
      </c>
      <c r="E712" s="387">
        <v>53181</v>
      </c>
      <c r="F712" s="397">
        <v>46580</v>
      </c>
      <c r="G712" s="379">
        <v>9</v>
      </c>
      <c r="H712" s="379" t="s">
        <v>2441</v>
      </c>
    </row>
    <row r="713" spans="1:8" x14ac:dyDescent="0.25">
      <c r="A713" s="379" t="str">
        <f>IF(Tabel14[[#This Row],[DRG 2022]]=Tabel14[[#This Row],[DRG 2021]],"Nej","Ja")</f>
        <v>Nej</v>
      </c>
      <c r="B713" s="386" t="s">
        <v>1827</v>
      </c>
      <c r="C713" s="379" t="s">
        <v>1827</v>
      </c>
      <c r="D713" s="379" t="s">
        <v>771</v>
      </c>
      <c r="E713" s="387">
        <v>12984</v>
      </c>
      <c r="F713" s="397">
        <v>14526</v>
      </c>
      <c r="G713" s="379">
        <v>1</v>
      </c>
      <c r="H713" s="379" t="s">
        <v>2442</v>
      </c>
    </row>
    <row r="714" spans="1:8" x14ac:dyDescent="0.25">
      <c r="A714" s="379" t="str">
        <f>IF(Tabel14[[#This Row],[DRG 2022]]=Tabel14[[#This Row],[DRG 2021]],"Nej","Ja")</f>
        <v>Nej</v>
      </c>
      <c r="B714" s="386" t="s">
        <v>1828</v>
      </c>
      <c r="C714" s="379" t="s">
        <v>1828</v>
      </c>
      <c r="D714" s="379" t="s">
        <v>607</v>
      </c>
      <c r="E714" s="387">
        <v>45361</v>
      </c>
      <c r="F714" s="397">
        <v>42770</v>
      </c>
      <c r="G714" s="379">
        <v>13</v>
      </c>
      <c r="H714" s="379" t="s">
        <v>2441</v>
      </c>
    </row>
    <row r="715" spans="1:8" x14ac:dyDescent="0.25">
      <c r="A715" s="379" t="str">
        <f>IF(Tabel14[[#This Row],[DRG 2022]]=Tabel14[[#This Row],[DRG 2021]],"Nej","Ja")</f>
        <v>Nej</v>
      </c>
      <c r="B715" s="386" t="s">
        <v>1829</v>
      </c>
      <c r="C715" s="379" t="s">
        <v>1829</v>
      </c>
      <c r="D715" s="379" t="s">
        <v>608</v>
      </c>
      <c r="E715" s="387">
        <v>41506</v>
      </c>
      <c r="F715" s="397">
        <v>37650</v>
      </c>
      <c r="G715" s="379">
        <v>15</v>
      </c>
      <c r="H715" s="379" t="s">
        <v>2441</v>
      </c>
    </row>
    <row r="716" spans="1:8" x14ac:dyDescent="0.25">
      <c r="A716" s="379" t="str">
        <f>IF(Tabel14[[#This Row],[DRG 2022]]=Tabel14[[#This Row],[DRG 2021]],"Nej","Ja")</f>
        <v>Nej</v>
      </c>
      <c r="B716" s="386" t="s">
        <v>1830</v>
      </c>
      <c r="C716" s="379" t="s">
        <v>1830</v>
      </c>
      <c r="D716" s="379" t="s">
        <v>609</v>
      </c>
      <c r="E716" s="387">
        <v>35699</v>
      </c>
      <c r="F716" s="397">
        <v>27594</v>
      </c>
      <c r="G716" s="379">
        <v>11</v>
      </c>
      <c r="H716" s="379" t="s">
        <v>2441</v>
      </c>
    </row>
    <row r="717" spans="1:8" x14ac:dyDescent="0.25">
      <c r="A717" s="379" t="str">
        <f>IF(Tabel14[[#This Row],[DRG 2022]]=Tabel14[[#This Row],[DRG 2021]],"Nej","Ja")</f>
        <v>Nej</v>
      </c>
      <c r="B717" s="386" t="s">
        <v>1831</v>
      </c>
      <c r="C717" s="379" t="s">
        <v>1831</v>
      </c>
      <c r="D717" s="379" t="s">
        <v>611</v>
      </c>
      <c r="E717" s="387">
        <v>18647</v>
      </c>
      <c r="F717" s="397">
        <v>18889</v>
      </c>
      <c r="G717" s="379">
        <v>6</v>
      </c>
      <c r="H717" s="379" t="s">
        <v>2441</v>
      </c>
    </row>
    <row r="718" spans="1:8" x14ac:dyDescent="0.25">
      <c r="A718" s="379" t="str">
        <f>IF(Tabel14[[#This Row],[DRG 2022]]=Tabel14[[#This Row],[DRG 2021]],"Nej","Ja")</f>
        <v>Nej</v>
      </c>
      <c r="B718" s="386" t="s">
        <v>1832</v>
      </c>
      <c r="C718" s="379" t="s">
        <v>1832</v>
      </c>
      <c r="D718" s="379" t="s">
        <v>612</v>
      </c>
      <c r="E718" s="387">
        <v>38387</v>
      </c>
      <c r="F718" s="397">
        <v>20078</v>
      </c>
      <c r="G718" s="379">
        <v>14</v>
      </c>
      <c r="H718" s="379" t="s">
        <v>2441</v>
      </c>
    </row>
    <row r="719" spans="1:8" x14ac:dyDescent="0.25">
      <c r="A719" s="379" t="str">
        <f>IF(Tabel14[[#This Row],[DRG 2022]]=Tabel14[[#This Row],[DRG 2021]],"Nej","Ja")</f>
        <v>Nej</v>
      </c>
      <c r="B719" s="386" t="s">
        <v>1833</v>
      </c>
      <c r="C719" s="379" t="s">
        <v>1833</v>
      </c>
      <c r="D719" s="379" t="s">
        <v>613</v>
      </c>
      <c r="E719" s="387">
        <v>29940</v>
      </c>
      <c r="F719" s="397">
        <v>16354</v>
      </c>
      <c r="G719" s="379">
        <v>11</v>
      </c>
      <c r="H719" s="379" t="s">
        <v>2441</v>
      </c>
    </row>
    <row r="720" spans="1:8" x14ac:dyDescent="0.25">
      <c r="A720" s="379" t="str">
        <f>IF(Tabel14[[#This Row],[DRG 2022]]=Tabel14[[#This Row],[DRG 2021]],"Nej","Ja")</f>
        <v>Nej</v>
      </c>
      <c r="B720" s="386" t="s">
        <v>1834</v>
      </c>
      <c r="C720" s="379" t="s">
        <v>1834</v>
      </c>
      <c r="D720" s="379" t="s">
        <v>614</v>
      </c>
      <c r="E720" s="387">
        <v>8031</v>
      </c>
      <c r="F720" s="397">
        <v>8104</v>
      </c>
      <c r="G720" s="379">
        <v>1</v>
      </c>
    </row>
    <row r="721" spans="1:8" x14ac:dyDescent="0.25">
      <c r="A721" s="379" t="str">
        <f>IF(Tabel14[[#This Row],[DRG 2022]]=Tabel14[[#This Row],[DRG 2021]],"Nej","Ja")</f>
        <v>Nej</v>
      </c>
      <c r="B721" s="386" t="s">
        <v>1835</v>
      </c>
      <c r="C721" s="379" t="s">
        <v>1835</v>
      </c>
      <c r="D721" s="379" t="s">
        <v>615</v>
      </c>
      <c r="E721" s="387">
        <v>40002</v>
      </c>
      <c r="F721" s="397">
        <v>35768</v>
      </c>
      <c r="G721" s="379">
        <v>15</v>
      </c>
      <c r="H721" s="379" t="s">
        <v>2441</v>
      </c>
    </row>
    <row r="722" spans="1:8" x14ac:dyDescent="0.25">
      <c r="A722" s="379" t="str">
        <f>IF(Tabel14[[#This Row],[DRG 2022]]=Tabel14[[#This Row],[DRG 2021]],"Nej","Ja")</f>
        <v>Nej</v>
      </c>
      <c r="B722" s="386" t="s">
        <v>1836</v>
      </c>
      <c r="C722" s="379" t="s">
        <v>1836</v>
      </c>
      <c r="D722" s="379" t="s">
        <v>616</v>
      </c>
      <c r="E722" s="387">
        <v>16029</v>
      </c>
      <c r="F722" s="397">
        <v>19185</v>
      </c>
      <c r="G722" s="379">
        <v>4</v>
      </c>
      <c r="H722" s="379" t="s">
        <v>2441</v>
      </c>
    </row>
    <row r="723" spans="1:8" x14ac:dyDescent="0.25">
      <c r="A723" s="379" t="str">
        <f>IF(Tabel14[[#This Row],[DRG 2022]]=Tabel14[[#This Row],[DRG 2021]],"Nej","Ja")</f>
        <v>Nej</v>
      </c>
      <c r="B723" s="386" t="s">
        <v>1837</v>
      </c>
      <c r="C723" s="379" t="s">
        <v>1837</v>
      </c>
      <c r="D723" s="379" t="s">
        <v>1838</v>
      </c>
      <c r="E723" s="387">
        <v>2513</v>
      </c>
      <c r="F723" s="397">
        <v>2676</v>
      </c>
      <c r="G723" s="379">
        <v>1</v>
      </c>
      <c r="H723" s="379" t="s">
        <v>2442</v>
      </c>
    </row>
    <row r="724" spans="1:8" x14ac:dyDescent="0.25">
      <c r="A724" s="379" t="str">
        <f>IF(Tabel14[[#This Row],[DRG 2022]]=Tabel14[[#This Row],[DRG 2021]],"Nej","Ja")</f>
        <v>Nej</v>
      </c>
      <c r="B724" s="386" t="s">
        <v>1839</v>
      </c>
      <c r="C724" s="379" t="s">
        <v>1839</v>
      </c>
      <c r="D724" s="379" t="s">
        <v>1840</v>
      </c>
      <c r="E724" s="387">
        <v>1502</v>
      </c>
      <c r="F724" s="397">
        <v>2419</v>
      </c>
      <c r="G724" s="379">
        <v>1</v>
      </c>
      <c r="H724" s="379" t="s">
        <v>2442</v>
      </c>
    </row>
    <row r="725" spans="1:8" x14ac:dyDescent="0.25">
      <c r="A725" s="379" t="str">
        <f>IF(Tabel14[[#This Row],[DRG 2022]]=Tabel14[[#This Row],[DRG 2021]],"Nej","Ja")</f>
        <v>Nej</v>
      </c>
      <c r="B725" s="386" t="s">
        <v>1841</v>
      </c>
      <c r="C725" s="379" t="s">
        <v>1841</v>
      </c>
      <c r="D725" s="379" t="s">
        <v>605</v>
      </c>
      <c r="E725" s="387">
        <v>93314</v>
      </c>
      <c r="F725" s="397">
        <v>89958</v>
      </c>
      <c r="G725" s="379">
        <v>28</v>
      </c>
      <c r="H725" s="379" t="s">
        <v>2441</v>
      </c>
    </row>
    <row r="726" spans="1:8" x14ac:dyDescent="0.25">
      <c r="A726" s="379" t="str">
        <f>IF(Tabel14[[#This Row],[DRG 2022]]=Tabel14[[#This Row],[DRG 2021]],"Nej","Ja")</f>
        <v>Nej</v>
      </c>
      <c r="B726" s="386" t="s">
        <v>1842</v>
      </c>
      <c r="C726" s="379" t="s">
        <v>1842</v>
      </c>
      <c r="D726" s="379" t="s">
        <v>606</v>
      </c>
      <c r="E726" s="387">
        <v>84139</v>
      </c>
      <c r="F726" s="397">
        <v>82824</v>
      </c>
      <c r="G726" s="379">
        <v>21</v>
      </c>
      <c r="H726" s="379" t="s">
        <v>2441</v>
      </c>
    </row>
    <row r="727" spans="1:8" x14ac:dyDescent="0.25">
      <c r="A727" s="379" t="str">
        <f>IF(Tabel14[[#This Row],[DRG 2022]]=Tabel14[[#This Row],[DRG 2021]],"Nej","Ja")</f>
        <v>Nej</v>
      </c>
      <c r="B727" s="386" t="s">
        <v>1843</v>
      </c>
      <c r="C727" s="379" t="s">
        <v>1843</v>
      </c>
      <c r="D727" s="379" t="s">
        <v>610</v>
      </c>
      <c r="E727" s="387">
        <v>49079</v>
      </c>
      <c r="F727" s="397">
        <v>49716</v>
      </c>
      <c r="G727" s="379">
        <v>17</v>
      </c>
      <c r="H727" s="379" t="s">
        <v>2441</v>
      </c>
    </row>
    <row r="728" spans="1:8" x14ac:dyDescent="0.25">
      <c r="A728" s="379" t="str">
        <f>IF(Tabel14[[#This Row],[DRG 2022]]=Tabel14[[#This Row],[DRG 2021]],"Nej","Ja")</f>
        <v>Nej</v>
      </c>
      <c r="B728" s="386" t="s">
        <v>1844</v>
      </c>
      <c r="C728" s="379" t="s">
        <v>1844</v>
      </c>
      <c r="D728" s="379" t="s">
        <v>618</v>
      </c>
      <c r="E728" s="387">
        <v>6258</v>
      </c>
      <c r="F728" s="397">
        <v>5871</v>
      </c>
      <c r="G728" s="379">
        <v>1</v>
      </c>
    </row>
    <row r="729" spans="1:8" x14ac:dyDescent="0.25">
      <c r="A729" s="379" t="str">
        <f>IF(Tabel14[[#This Row],[DRG 2022]]=Tabel14[[#This Row],[DRG 2021]],"Nej","Ja")</f>
        <v>Nej</v>
      </c>
      <c r="B729" s="386" t="s">
        <v>1845</v>
      </c>
      <c r="C729" s="379" t="s">
        <v>1845</v>
      </c>
      <c r="D729" s="379" t="s">
        <v>619</v>
      </c>
      <c r="E729" s="387">
        <v>24047</v>
      </c>
      <c r="F729" s="397">
        <v>16487</v>
      </c>
      <c r="G729" s="379">
        <v>4</v>
      </c>
      <c r="H729" s="379" t="s">
        <v>2441</v>
      </c>
    </row>
    <row r="730" spans="1:8" x14ac:dyDescent="0.25">
      <c r="A730" s="379" t="str">
        <f>IF(Tabel14[[#This Row],[DRG 2022]]=Tabel14[[#This Row],[DRG 2021]],"Nej","Ja")</f>
        <v>Nej</v>
      </c>
      <c r="B730" s="386" t="s">
        <v>1846</v>
      </c>
      <c r="C730" s="379" t="s">
        <v>1846</v>
      </c>
      <c r="D730" s="379" t="s">
        <v>620</v>
      </c>
      <c r="E730" s="387">
        <v>30660</v>
      </c>
      <c r="F730" s="397">
        <v>27745</v>
      </c>
      <c r="G730" s="379">
        <v>6</v>
      </c>
      <c r="H730" s="379" t="s">
        <v>2441</v>
      </c>
    </row>
    <row r="731" spans="1:8" x14ac:dyDescent="0.25">
      <c r="A731" s="379" t="str">
        <f>IF(Tabel14[[#This Row],[DRG 2022]]=Tabel14[[#This Row],[DRG 2021]],"Nej","Ja")</f>
        <v>Nej</v>
      </c>
      <c r="B731" s="386" t="s">
        <v>1847</v>
      </c>
      <c r="C731" s="379" t="s">
        <v>1847</v>
      </c>
      <c r="D731" s="379" t="s">
        <v>621</v>
      </c>
      <c r="E731" s="387">
        <v>70165</v>
      </c>
      <c r="F731" s="397">
        <v>58638</v>
      </c>
      <c r="G731" s="379">
        <v>24</v>
      </c>
      <c r="H731" s="379" t="s">
        <v>2441</v>
      </c>
    </row>
    <row r="732" spans="1:8" x14ac:dyDescent="0.25">
      <c r="A732" s="379" t="str">
        <f>IF(Tabel14[[#This Row],[DRG 2022]]=Tabel14[[#This Row],[DRG 2021]],"Nej","Ja")</f>
        <v>Nej</v>
      </c>
      <c r="B732" s="386" t="s">
        <v>1848</v>
      </c>
      <c r="C732" s="379" t="s">
        <v>1848</v>
      </c>
      <c r="D732" s="379" t="s">
        <v>622</v>
      </c>
      <c r="E732" s="387">
        <v>36261</v>
      </c>
      <c r="F732" s="397">
        <v>33656</v>
      </c>
      <c r="G732" s="379">
        <v>14</v>
      </c>
      <c r="H732" s="379" t="s">
        <v>2441</v>
      </c>
    </row>
    <row r="733" spans="1:8" x14ac:dyDescent="0.25">
      <c r="A733" s="379" t="str">
        <f>IF(Tabel14[[#This Row],[DRG 2022]]=Tabel14[[#This Row],[DRG 2021]],"Nej","Ja")</f>
        <v>Nej</v>
      </c>
      <c r="B733" s="386" t="s">
        <v>1849</v>
      </c>
      <c r="C733" s="379" t="s">
        <v>1849</v>
      </c>
      <c r="D733" s="379" t="s">
        <v>623</v>
      </c>
      <c r="E733" s="387">
        <v>2813</v>
      </c>
      <c r="F733" s="397">
        <v>2374</v>
      </c>
      <c r="G733" s="379">
        <v>1</v>
      </c>
    </row>
    <row r="734" spans="1:8" x14ac:dyDescent="0.25">
      <c r="A734" s="379" t="str">
        <f>IF(Tabel14[[#This Row],[DRG 2022]]=Tabel14[[#This Row],[DRG 2021]],"Nej","Ja")</f>
        <v>Nej</v>
      </c>
      <c r="B734" s="386" t="s">
        <v>1850</v>
      </c>
      <c r="C734" s="379" t="s">
        <v>1850</v>
      </c>
      <c r="D734" s="379" t="s">
        <v>624</v>
      </c>
      <c r="E734" s="387">
        <v>7089</v>
      </c>
      <c r="F734" s="397">
        <v>8230</v>
      </c>
      <c r="G734" s="379">
        <v>1</v>
      </c>
    </row>
    <row r="735" spans="1:8" x14ac:dyDescent="0.25">
      <c r="A735" s="379" t="str">
        <f>IF(Tabel14[[#This Row],[DRG 2022]]=Tabel14[[#This Row],[DRG 2021]],"Nej","Ja")</f>
        <v>Nej</v>
      </c>
      <c r="B735" s="386" t="s">
        <v>1851</v>
      </c>
      <c r="C735" s="379" t="s">
        <v>1851</v>
      </c>
      <c r="D735" s="379" t="s">
        <v>625</v>
      </c>
      <c r="E735" s="387">
        <v>26679</v>
      </c>
      <c r="F735" s="397">
        <v>24022</v>
      </c>
      <c r="G735" s="379">
        <v>9</v>
      </c>
      <c r="H735" s="379" t="s">
        <v>2441</v>
      </c>
    </row>
    <row r="736" spans="1:8" x14ac:dyDescent="0.25">
      <c r="A736" s="379" t="str">
        <f>IF(Tabel14[[#This Row],[DRG 2022]]=Tabel14[[#This Row],[DRG 2021]],"Nej","Ja")</f>
        <v>Nej</v>
      </c>
      <c r="B736" s="386" t="s">
        <v>1852</v>
      </c>
      <c r="C736" s="379" t="s">
        <v>1852</v>
      </c>
      <c r="D736" s="379" t="s">
        <v>626</v>
      </c>
      <c r="E736" s="387">
        <v>18731</v>
      </c>
      <c r="F736" s="397">
        <v>13019</v>
      </c>
      <c r="G736" s="379">
        <v>1</v>
      </c>
      <c r="H736" s="379" t="s">
        <v>2441</v>
      </c>
    </row>
    <row r="737" spans="1:8" x14ac:dyDescent="0.25">
      <c r="A737" s="379" t="str">
        <f>IF(Tabel14[[#This Row],[DRG 2022]]=Tabel14[[#This Row],[DRG 2021]],"Nej","Ja")</f>
        <v>Nej</v>
      </c>
      <c r="B737" s="386" t="s">
        <v>1853</v>
      </c>
      <c r="C737" s="379" t="s">
        <v>1853</v>
      </c>
      <c r="D737" s="379" t="s">
        <v>627</v>
      </c>
      <c r="E737" s="387">
        <v>21636</v>
      </c>
      <c r="F737" s="397">
        <v>16916</v>
      </c>
      <c r="G737" s="379">
        <v>4</v>
      </c>
      <c r="H737" s="379" t="s">
        <v>2441</v>
      </c>
    </row>
    <row r="738" spans="1:8" x14ac:dyDescent="0.25">
      <c r="A738" s="379" t="str">
        <f>IF(Tabel14[[#This Row],[DRG 2022]]=Tabel14[[#This Row],[DRG 2021]],"Nej","Ja")</f>
        <v>Nej</v>
      </c>
      <c r="B738" s="386" t="s">
        <v>1854</v>
      </c>
      <c r="C738" s="379" t="s">
        <v>1854</v>
      </c>
      <c r="D738" s="379" t="s">
        <v>1855</v>
      </c>
      <c r="E738" s="387">
        <v>2770</v>
      </c>
      <c r="F738" s="397">
        <v>2116</v>
      </c>
      <c r="G738" s="379">
        <v>1</v>
      </c>
      <c r="H738" s="379" t="s">
        <v>2442</v>
      </c>
    </row>
    <row r="739" spans="1:8" x14ac:dyDescent="0.25">
      <c r="A739" s="379" t="str">
        <f>IF(Tabel14[[#This Row],[DRG 2022]]=Tabel14[[#This Row],[DRG 2021]],"Nej","Ja")</f>
        <v>Nej</v>
      </c>
      <c r="B739" s="386" t="s">
        <v>1856</v>
      </c>
      <c r="C739" s="379" t="s">
        <v>1856</v>
      </c>
      <c r="D739" s="379" t="s">
        <v>1857</v>
      </c>
      <c r="E739" s="387">
        <v>2519</v>
      </c>
      <c r="F739" s="397">
        <v>2191</v>
      </c>
      <c r="G739" s="379">
        <v>1</v>
      </c>
      <c r="H739" s="379" t="s">
        <v>2442</v>
      </c>
    </row>
    <row r="740" spans="1:8" x14ac:dyDescent="0.25">
      <c r="A740" s="379" t="str">
        <f>IF(Tabel14[[#This Row],[DRG 2022]]=Tabel14[[#This Row],[DRG 2021]],"Nej","Ja")</f>
        <v>Nej</v>
      </c>
      <c r="B740" s="386" t="s">
        <v>1858</v>
      </c>
      <c r="C740" s="379" t="s">
        <v>1858</v>
      </c>
      <c r="D740" s="379" t="s">
        <v>617</v>
      </c>
      <c r="E740" s="387">
        <v>96106</v>
      </c>
      <c r="F740" s="397">
        <v>82635</v>
      </c>
      <c r="G740" s="379">
        <v>32</v>
      </c>
      <c r="H740" s="379" t="s">
        <v>2441</v>
      </c>
    </row>
    <row r="741" spans="1:8" x14ac:dyDescent="0.25">
      <c r="A741" s="379" t="str">
        <f>IF(Tabel14[[#This Row],[DRG 2022]]=Tabel14[[#This Row],[DRG 2021]],"Nej","Ja")</f>
        <v>Nej</v>
      </c>
      <c r="B741" s="386" t="s">
        <v>1859</v>
      </c>
      <c r="C741" s="379" t="s">
        <v>1859</v>
      </c>
      <c r="D741" s="379" t="s">
        <v>2402</v>
      </c>
      <c r="E741" s="387">
        <v>20198</v>
      </c>
      <c r="F741" s="397">
        <v>16010</v>
      </c>
      <c r="G741" s="379">
        <v>6</v>
      </c>
      <c r="H741" s="379" t="s">
        <v>2441</v>
      </c>
    </row>
    <row r="742" spans="1:8" x14ac:dyDescent="0.25">
      <c r="A742" s="379" t="str">
        <f>IF(Tabel14[[#This Row],[DRG 2022]]=Tabel14[[#This Row],[DRG 2021]],"Nej","Ja")</f>
        <v>Nej</v>
      </c>
      <c r="B742" s="386" t="s">
        <v>1860</v>
      </c>
      <c r="C742" s="379" t="s">
        <v>1860</v>
      </c>
      <c r="D742" s="379" t="s">
        <v>628</v>
      </c>
      <c r="E742" s="387">
        <v>16226</v>
      </c>
      <c r="F742" s="397">
        <v>13292</v>
      </c>
      <c r="G742" s="379">
        <v>4</v>
      </c>
    </row>
    <row r="743" spans="1:8" x14ac:dyDescent="0.25">
      <c r="A743" s="379" t="str">
        <f>IF(Tabel14[[#This Row],[DRG 2022]]=Tabel14[[#This Row],[DRG 2021]],"Nej","Ja")</f>
        <v>Nej</v>
      </c>
      <c r="B743" s="386" t="s">
        <v>2173</v>
      </c>
      <c r="C743" s="379" t="s">
        <v>2173</v>
      </c>
      <c r="D743" s="379" t="s">
        <v>2174</v>
      </c>
      <c r="E743" s="387">
        <v>3515</v>
      </c>
      <c r="F743" s="397">
        <v>2876</v>
      </c>
      <c r="G743" s="379">
        <v>1</v>
      </c>
      <c r="H743" s="379" t="s">
        <v>2442</v>
      </c>
    </row>
    <row r="744" spans="1:8" x14ac:dyDescent="0.25">
      <c r="A744" s="379" t="str">
        <f>IF(Tabel14[[#This Row],[DRG 2022]]=Tabel14[[#This Row],[DRG 2021]],"Nej","Ja")</f>
        <v>Nej</v>
      </c>
      <c r="B744" s="386" t="s">
        <v>1861</v>
      </c>
      <c r="C744" s="379" t="s">
        <v>1861</v>
      </c>
      <c r="D744" s="379" t="s">
        <v>629</v>
      </c>
      <c r="E744" s="387">
        <v>3888</v>
      </c>
      <c r="F744" s="397">
        <v>4488</v>
      </c>
      <c r="G744" s="379">
        <v>1</v>
      </c>
    </row>
    <row r="745" spans="1:8" x14ac:dyDescent="0.25">
      <c r="A745" s="379" t="str">
        <f>IF(Tabel14[[#This Row],[DRG 2022]]=Tabel14[[#This Row],[DRG 2021]],"Nej","Ja")</f>
        <v>Nej</v>
      </c>
      <c r="B745" s="386" t="s">
        <v>1862</v>
      </c>
      <c r="C745" s="379" t="s">
        <v>1862</v>
      </c>
      <c r="D745" s="379" t="s">
        <v>630</v>
      </c>
      <c r="E745" s="387">
        <v>44364</v>
      </c>
      <c r="F745" s="397">
        <v>35302</v>
      </c>
      <c r="G745" s="379">
        <v>6</v>
      </c>
    </row>
    <row r="746" spans="1:8" x14ac:dyDescent="0.25">
      <c r="A746" s="379" t="str">
        <f>IF(Tabel14[[#This Row],[DRG 2022]]=Tabel14[[#This Row],[DRG 2021]],"Nej","Ja")</f>
        <v>Nej</v>
      </c>
      <c r="B746" s="386" t="s">
        <v>1863</v>
      </c>
      <c r="C746" s="379" t="s">
        <v>1863</v>
      </c>
      <c r="D746" s="379" t="s">
        <v>631</v>
      </c>
      <c r="E746" s="387">
        <v>30549</v>
      </c>
      <c r="F746" s="397">
        <v>22785</v>
      </c>
      <c r="G746" s="379">
        <v>6</v>
      </c>
      <c r="H746" s="379" t="s">
        <v>2441</v>
      </c>
    </row>
    <row r="747" spans="1:8" x14ac:dyDescent="0.25">
      <c r="A747" s="379" t="str">
        <f>IF(Tabel14[[#This Row],[DRG 2022]]=Tabel14[[#This Row],[DRG 2021]],"Nej","Ja")</f>
        <v>Nej</v>
      </c>
      <c r="B747" s="386" t="s">
        <v>1864</v>
      </c>
      <c r="C747" s="379" t="s">
        <v>1864</v>
      </c>
      <c r="D747" s="379" t="s">
        <v>2403</v>
      </c>
      <c r="E747" s="387">
        <v>26083</v>
      </c>
      <c r="F747" s="397">
        <v>20052</v>
      </c>
      <c r="G747" s="379">
        <v>6</v>
      </c>
      <c r="H747" s="379" t="s">
        <v>2441</v>
      </c>
    </row>
    <row r="748" spans="1:8" x14ac:dyDescent="0.25">
      <c r="A748" s="379" t="str">
        <f>IF(Tabel14[[#This Row],[DRG 2022]]=Tabel14[[#This Row],[DRG 2021]],"Nej","Ja")</f>
        <v>Nej</v>
      </c>
      <c r="B748" s="386" t="s">
        <v>1865</v>
      </c>
      <c r="C748" s="379" t="s">
        <v>1865</v>
      </c>
      <c r="D748" s="379" t="s">
        <v>632</v>
      </c>
      <c r="E748" s="387">
        <v>11538</v>
      </c>
      <c r="F748" s="397">
        <v>9602</v>
      </c>
      <c r="G748" s="379">
        <v>1</v>
      </c>
    </row>
    <row r="749" spans="1:8" x14ac:dyDescent="0.25">
      <c r="A749" s="379" t="str">
        <f>IF(Tabel14[[#This Row],[DRG 2022]]=Tabel14[[#This Row],[DRG 2021]],"Nej","Ja")</f>
        <v>Nej</v>
      </c>
      <c r="B749" s="386" t="s">
        <v>1866</v>
      </c>
      <c r="C749" s="379" t="s">
        <v>1866</v>
      </c>
      <c r="D749" s="379" t="s">
        <v>637</v>
      </c>
      <c r="E749" s="387">
        <v>2375</v>
      </c>
      <c r="F749" s="397">
        <v>2072</v>
      </c>
      <c r="G749" s="379">
        <v>1</v>
      </c>
    </row>
    <row r="750" spans="1:8" x14ac:dyDescent="0.25">
      <c r="A750" s="379" t="str">
        <f>IF(Tabel14[[#This Row],[DRG 2022]]=Tabel14[[#This Row],[DRG 2021]],"Nej","Ja")</f>
        <v>Nej</v>
      </c>
      <c r="B750" s="386" t="s">
        <v>1867</v>
      </c>
      <c r="C750" s="379" t="s">
        <v>1867</v>
      </c>
      <c r="D750" s="379" t="s">
        <v>638</v>
      </c>
      <c r="E750" s="387">
        <v>18947</v>
      </c>
      <c r="F750" s="397">
        <v>13366</v>
      </c>
      <c r="G750" s="379">
        <v>1</v>
      </c>
    </row>
    <row r="751" spans="1:8" x14ac:dyDescent="0.25">
      <c r="A751" s="379" t="str">
        <f>IF(Tabel14[[#This Row],[DRG 2022]]=Tabel14[[#This Row],[DRG 2021]],"Nej","Ja")</f>
        <v>Nej</v>
      </c>
      <c r="B751" s="386" t="s">
        <v>1868</v>
      </c>
      <c r="C751" s="379" t="s">
        <v>1868</v>
      </c>
      <c r="D751" s="379" t="s">
        <v>639</v>
      </c>
      <c r="E751" s="387">
        <v>4669</v>
      </c>
      <c r="F751" s="397">
        <v>3226</v>
      </c>
      <c r="G751" s="379">
        <v>1</v>
      </c>
    </row>
    <row r="752" spans="1:8" x14ac:dyDescent="0.25">
      <c r="A752" s="379" t="str">
        <f>IF(Tabel14[[#This Row],[DRG 2022]]=Tabel14[[#This Row],[DRG 2021]],"Nej","Ja")</f>
        <v>Nej</v>
      </c>
      <c r="B752" s="386" t="s">
        <v>1869</v>
      </c>
      <c r="C752" s="379" t="s">
        <v>1869</v>
      </c>
      <c r="D752" s="379" t="s">
        <v>1870</v>
      </c>
      <c r="E752" s="387">
        <v>1887</v>
      </c>
      <c r="F752" s="397">
        <v>1674</v>
      </c>
      <c r="G752" s="379">
        <v>1</v>
      </c>
      <c r="H752" s="379" t="s">
        <v>2442</v>
      </c>
    </row>
    <row r="753" spans="1:8" x14ac:dyDescent="0.25">
      <c r="A753" s="379" t="str">
        <f>IF(Tabel14[[#This Row],[DRG 2022]]=Tabel14[[#This Row],[DRG 2021]],"Nej","Ja")</f>
        <v>Nej</v>
      </c>
      <c r="B753" s="386" t="s">
        <v>1871</v>
      </c>
      <c r="C753" s="379" t="s">
        <v>1871</v>
      </c>
      <c r="D753" s="379" t="s">
        <v>1872</v>
      </c>
      <c r="E753" s="387">
        <v>2194</v>
      </c>
      <c r="F753" s="397">
        <v>2214</v>
      </c>
      <c r="G753" s="379">
        <v>1</v>
      </c>
      <c r="H753" s="379" t="s">
        <v>2442</v>
      </c>
    </row>
    <row r="754" spans="1:8" x14ac:dyDescent="0.25">
      <c r="A754" s="379" t="str">
        <f>IF(Tabel14[[#This Row],[DRG 2022]]=Tabel14[[#This Row],[DRG 2021]],"Nej","Ja")</f>
        <v>Nej</v>
      </c>
      <c r="B754" s="386" t="s">
        <v>1873</v>
      </c>
      <c r="C754" s="379" t="s">
        <v>1873</v>
      </c>
      <c r="D754" s="379" t="s">
        <v>633</v>
      </c>
      <c r="E754" s="387">
        <v>19851</v>
      </c>
      <c r="F754" s="397">
        <v>24787</v>
      </c>
      <c r="G754" s="379">
        <v>1</v>
      </c>
    </row>
    <row r="755" spans="1:8" x14ac:dyDescent="0.25">
      <c r="A755" s="379" t="str">
        <f>IF(Tabel14[[#This Row],[DRG 2022]]=Tabel14[[#This Row],[DRG 2021]],"Nej","Ja")</f>
        <v>Nej</v>
      </c>
      <c r="B755" s="386" t="s">
        <v>1874</v>
      </c>
      <c r="C755" s="379" t="s">
        <v>1874</v>
      </c>
      <c r="D755" s="379" t="s">
        <v>634</v>
      </c>
      <c r="E755" s="387">
        <v>125499</v>
      </c>
      <c r="F755" s="397">
        <v>109138</v>
      </c>
      <c r="G755" s="379">
        <v>29</v>
      </c>
      <c r="H755" s="379" t="s">
        <v>2441</v>
      </c>
    </row>
    <row r="756" spans="1:8" x14ac:dyDescent="0.25">
      <c r="A756" s="379" t="str">
        <f>IF(Tabel14[[#This Row],[DRG 2022]]=Tabel14[[#This Row],[DRG 2021]],"Nej","Ja")</f>
        <v>Nej</v>
      </c>
      <c r="B756" s="386" t="s">
        <v>1875</v>
      </c>
      <c r="C756" s="379" t="s">
        <v>1875</v>
      </c>
      <c r="D756" s="379" t="s">
        <v>635</v>
      </c>
      <c r="E756" s="387">
        <v>53639</v>
      </c>
      <c r="F756" s="397">
        <v>44918</v>
      </c>
      <c r="G756" s="379">
        <v>9</v>
      </c>
      <c r="H756" s="379" t="s">
        <v>2441</v>
      </c>
    </row>
    <row r="757" spans="1:8" x14ac:dyDescent="0.25">
      <c r="A757" s="379" t="str">
        <f>IF(Tabel14[[#This Row],[DRG 2022]]=Tabel14[[#This Row],[DRG 2021]],"Nej","Ja")</f>
        <v>Nej</v>
      </c>
      <c r="B757" s="386" t="s">
        <v>1876</v>
      </c>
      <c r="C757" s="379" t="s">
        <v>1876</v>
      </c>
      <c r="D757" s="379" t="s">
        <v>636</v>
      </c>
      <c r="E757" s="387">
        <v>12124</v>
      </c>
      <c r="F757" s="397">
        <v>14436</v>
      </c>
      <c r="G757" s="379">
        <v>1</v>
      </c>
    </row>
    <row r="758" spans="1:8" x14ac:dyDescent="0.25">
      <c r="A758" s="379" t="str">
        <f>IF(Tabel14[[#This Row],[DRG 2022]]=Tabel14[[#This Row],[DRG 2021]],"Nej","Ja")</f>
        <v>Nej</v>
      </c>
      <c r="B758" s="386" t="s">
        <v>1877</v>
      </c>
      <c r="C758" s="379" t="s">
        <v>1877</v>
      </c>
      <c r="D758" s="379" t="s">
        <v>642</v>
      </c>
      <c r="E758" s="387">
        <v>7425</v>
      </c>
      <c r="F758" s="397">
        <v>7177</v>
      </c>
      <c r="G758" s="379">
        <v>1</v>
      </c>
    </row>
    <row r="759" spans="1:8" x14ac:dyDescent="0.25">
      <c r="A759" s="379" t="str">
        <f>IF(Tabel14[[#This Row],[DRG 2022]]=Tabel14[[#This Row],[DRG 2021]],"Nej","Ja")</f>
        <v>Nej</v>
      </c>
      <c r="B759" s="386" t="s">
        <v>1878</v>
      </c>
      <c r="C759" s="379" t="s">
        <v>1878</v>
      </c>
      <c r="D759" s="379" t="s">
        <v>1879</v>
      </c>
      <c r="E759" s="387">
        <v>2398</v>
      </c>
      <c r="F759" s="397">
        <v>1834</v>
      </c>
      <c r="G759" s="379">
        <v>1</v>
      </c>
      <c r="H759" s="379" t="s">
        <v>2442</v>
      </c>
    </row>
    <row r="760" spans="1:8" x14ac:dyDescent="0.25">
      <c r="A760" s="379" t="str">
        <f>IF(Tabel14[[#This Row],[DRG 2022]]=Tabel14[[#This Row],[DRG 2021]],"Nej","Ja")</f>
        <v>Nej</v>
      </c>
      <c r="B760" s="386" t="s">
        <v>1880</v>
      </c>
      <c r="C760" s="379" t="s">
        <v>1880</v>
      </c>
      <c r="D760" s="379" t="s">
        <v>1881</v>
      </c>
      <c r="E760" s="387">
        <v>2325</v>
      </c>
      <c r="F760" s="397">
        <v>1742</v>
      </c>
      <c r="G760" s="379">
        <v>1</v>
      </c>
      <c r="H760" s="379" t="s">
        <v>2442</v>
      </c>
    </row>
    <row r="761" spans="1:8" x14ac:dyDescent="0.25">
      <c r="A761" s="379" t="str">
        <f>IF(Tabel14[[#This Row],[DRG 2022]]=Tabel14[[#This Row],[DRG 2021]],"Nej","Ja")</f>
        <v>Nej</v>
      </c>
      <c r="B761" s="386" t="s">
        <v>1882</v>
      </c>
      <c r="C761" s="379" t="s">
        <v>1882</v>
      </c>
      <c r="D761" s="379" t="s">
        <v>640</v>
      </c>
      <c r="E761" s="387">
        <v>10367</v>
      </c>
      <c r="F761" s="397">
        <v>10020</v>
      </c>
      <c r="G761" s="379">
        <v>1</v>
      </c>
      <c r="H761" s="379" t="s">
        <v>2441</v>
      </c>
    </row>
    <row r="762" spans="1:8" x14ac:dyDescent="0.25">
      <c r="A762" s="379" t="str">
        <f>IF(Tabel14[[#This Row],[DRG 2022]]=Tabel14[[#This Row],[DRG 2021]],"Nej","Ja")</f>
        <v>Nej</v>
      </c>
      <c r="B762" s="386" t="s">
        <v>1883</v>
      </c>
      <c r="C762" s="379" t="s">
        <v>1883</v>
      </c>
      <c r="D762" s="379" t="s">
        <v>641</v>
      </c>
      <c r="E762" s="387">
        <v>49965</v>
      </c>
      <c r="F762" s="397">
        <v>48293</v>
      </c>
      <c r="G762" s="379">
        <v>16</v>
      </c>
    </row>
    <row r="763" spans="1:8" x14ac:dyDescent="0.25">
      <c r="A763" s="379" t="str">
        <f>IF(Tabel14[[#This Row],[DRG 2022]]=Tabel14[[#This Row],[DRG 2021]],"Nej","Ja")</f>
        <v>Nej</v>
      </c>
      <c r="B763" s="386" t="s">
        <v>1884</v>
      </c>
      <c r="C763" s="379" t="s">
        <v>1884</v>
      </c>
      <c r="D763" s="379" t="s">
        <v>2175</v>
      </c>
      <c r="E763" s="387">
        <v>66188</v>
      </c>
      <c r="F763" s="397">
        <v>63974</v>
      </c>
      <c r="G763" s="379">
        <v>23</v>
      </c>
      <c r="H763" s="379" t="s">
        <v>2441</v>
      </c>
    </row>
    <row r="764" spans="1:8" x14ac:dyDescent="0.25">
      <c r="A764" s="379" t="str">
        <f>IF(Tabel14[[#This Row],[DRG 2022]]=Tabel14[[#This Row],[DRG 2021]],"Nej","Ja")</f>
        <v>Nej</v>
      </c>
      <c r="B764" s="386" t="s">
        <v>1885</v>
      </c>
      <c r="C764" s="379" t="s">
        <v>1885</v>
      </c>
      <c r="D764" s="379" t="s">
        <v>643</v>
      </c>
      <c r="E764" s="387">
        <v>63656</v>
      </c>
      <c r="F764" s="397">
        <v>60329</v>
      </c>
      <c r="G764" s="379">
        <v>31</v>
      </c>
      <c r="H764" s="379" t="s">
        <v>2441</v>
      </c>
    </row>
    <row r="765" spans="1:8" x14ac:dyDescent="0.25">
      <c r="A765" s="379" t="str">
        <f>IF(Tabel14[[#This Row],[DRG 2022]]=Tabel14[[#This Row],[DRG 2021]],"Nej","Ja")</f>
        <v>Nej</v>
      </c>
      <c r="B765" s="386" t="s">
        <v>1886</v>
      </c>
      <c r="C765" s="379" t="s">
        <v>1886</v>
      </c>
      <c r="D765" s="379" t="s">
        <v>644</v>
      </c>
      <c r="E765" s="387">
        <v>34288</v>
      </c>
      <c r="F765" s="397">
        <v>31704</v>
      </c>
      <c r="G765" s="379">
        <v>14</v>
      </c>
      <c r="H765" s="379" t="s">
        <v>2441</v>
      </c>
    </row>
    <row r="766" spans="1:8" x14ac:dyDescent="0.25">
      <c r="A766" s="379" t="str">
        <f>IF(Tabel14[[#This Row],[DRG 2022]]=Tabel14[[#This Row],[DRG 2021]],"Nej","Ja")</f>
        <v>Nej</v>
      </c>
      <c r="B766" s="386" t="s">
        <v>1887</v>
      </c>
      <c r="C766" s="379" t="s">
        <v>1887</v>
      </c>
      <c r="D766" s="379" t="s">
        <v>645</v>
      </c>
      <c r="E766" s="387">
        <v>4460</v>
      </c>
      <c r="F766" s="397">
        <v>3987</v>
      </c>
      <c r="G766" s="379">
        <v>1</v>
      </c>
    </row>
    <row r="767" spans="1:8" x14ac:dyDescent="0.25">
      <c r="A767" s="379" t="str">
        <f>IF(Tabel14[[#This Row],[DRG 2022]]=Tabel14[[#This Row],[DRG 2021]],"Nej","Ja")</f>
        <v>Nej</v>
      </c>
      <c r="B767" s="386" t="s">
        <v>1888</v>
      </c>
      <c r="C767" s="379" t="s">
        <v>1888</v>
      </c>
      <c r="D767" s="379" t="s">
        <v>1889</v>
      </c>
      <c r="E767" s="387">
        <v>1515</v>
      </c>
      <c r="F767" s="397">
        <v>1482</v>
      </c>
      <c r="G767" s="379">
        <v>1</v>
      </c>
    </row>
    <row r="768" spans="1:8" x14ac:dyDescent="0.25">
      <c r="A768" s="379" t="str">
        <f>IF(Tabel14[[#This Row],[DRG 2022]]=Tabel14[[#This Row],[DRG 2021]],"Nej","Ja")</f>
        <v>Nej</v>
      </c>
      <c r="B768" s="386" t="s">
        <v>1890</v>
      </c>
      <c r="C768" s="379" t="s">
        <v>1890</v>
      </c>
      <c r="D768" s="379" t="s">
        <v>2273</v>
      </c>
      <c r="E768" s="387">
        <v>6224</v>
      </c>
      <c r="F768" s="397">
        <v>6016</v>
      </c>
      <c r="G768" s="379">
        <v>4</v>
      </c>
    </row>
    <row r="769" spans="1:8" x14ac:dyDescent="0.25">
      <c r="A769" s="379" t="str">
        <f>IF(Tabel14[[#This Row],[DRG 2022]]=Tabel14[[#This Row],[DRG 2021]],"Nej","Ja")</f>
        <v>Nej</v>
      </c>
      <c r="B769" s="386" t="s">
        <v>1891</v>
      </c>
      <c r="C769" s="379" t="s">
        <v>1891</v>
      </c>
      <c r="D769" s="379" t="s">
        <v>1892</v>
      </c>
      <c r="E769" s="387">
        <v>1905</v>
      </c>
      <c r="F769" s="397">
        <v>1626</v>
      </c>
      <c r="G769" s="379">
        <v>1</v>
      </c>
      <c r="H769" s="379" t="s">
        <v>2442</v>
      </c>
    </row>
    <row r="770" spans="1:8" x14ac:dyDescent="0.25">
      <c r="A770" s="379" t="str">
        <f>IF(Tabel14[[#This Row],[DRG 2022]]=Tabel14[[#This Row],[DRG 2021]],"Nej","Ja")</f>
        <v>Nej</v>
      </c>
      <c r="B770" s="386" t="s">
        <v>1893</v>
      </c>
      <c r="C770" s="379" t="s">
        <v>1893</v>
      </c>
      <c r="D770" s="379" t="s">
        <v>1894</v>
      </c>
      <c r="E770" s="387">
        <v>1577</v>
      </c>
      <c r="F770" s="397">
        <v>1506</v>
      </c>
      <c r="G770" s="379">
        <v>1</v>
      </c>
      <c r="H770" s="379" t="s">
        <v>2442</v>
      </c>
    </row>
    <row r="771" spans="1:8" x14ac:dyDescent="0.25">
      <c r="A771" s="379" t="str">
        <f>IF(Tabel14[[#This Row],[DRG 2022]]=Tabel14[[#This Row],[DRG 2021]],"Nej","Ja")</f>
        <v>Nej</v>
      </c>
      <c r="B771" s="386" t="s">
        <v>1895</v>
      </c>
      <c r="C771" s="379" t="s">
        <v>1895</v>
      </c>
      <c r="D771" s="379" t="s">
        <v>710</v>
      </c>
      <c r="E771" s="387">
        <v>2415</v>
      </c>
      <c r="F771" s="397">
        <v>1643</v>
      </c>
      <c r="G771" s="379">
        <v>1</v>
      </c>
      <c r="H771" s="379" t="s">
        <v>2442</v>
      </c>
    </row>
    <row r="772" spans="1:8" x14ac:dyDescent="0.25">
      <c r="A772" s="379" t="str">
        <f>IF(Tabel14[[#This Row],[DRG 2022]]=Tabel14[[#This Row],[DRG 2021]],"Nej","Ja")</f>
        <v>Nej</v>
      </c>
      <c r="B772" s="386" t="s">
        <v>1896</v>
      </c>
      <c r="C772" s="379" t="s">
        <v>1896</v>
      </c>
      <c r="D772" s="379" t="s">
        <v>925</v>
      </c>
      <c r="E772" s="387">
        <v>2640</v>
      </c>
      <c r="F772" s="397">
        <v>2552</v>
      </c>
      <c r="G772" s="379">
        <v>1</v>
      </c>
      <c r="H772" s="379" t="s">
        <v>2442</v>
      </c>
    </row>
    <row r="773" spans="1:8" x14ac:dyDescent="0.25">
      <c r="A773" s="379" t="str">
        <f>IF(Tabel14[[#This Row],[DRG 2022]]=Tabel14[[#This Row],[DRG 2021]],"Nej","Ja")</f>
        <v>Nej</v>
      </c>
      <c r="B773" s="386" t="s">
        <v>2176</v>
      </c>
      <c r="C773" s="379" t="s">
        <v>2176</v>
      </c>
      <c r="D773" s="379" t="s">
        <v>2274</v>
      </c>
      <c r="E773" s="387">
        <v>2127</v>
      </c>
      <c r="F773" s="397">
        <v>2379</v>
      </c>
      <c r="G773" s="379">
        <v>1</v>
      </c>
      <c r="H773" s="379" t="s">
        <v>2442</v>
      </c>
    </row>
    <row r="774" spans="1:8" x14ac:dyDescent="0.25">
      <c r="A774" s="379" t="str">
        <f>IF(Tabel14[[#This Row],[DRG 2022]]=Tabel14[[#This Row],[DRG 2021]],"Nej","Ja")</f>
        <v>Nej</v>
      </c>
      <c r="B774" s="386" t="s">
        <v>1897</v>
      </c>
      <c r="C774" s="379" t="s">
        <v>1897</v>
      </c>
      <c r="D774" s="379" t="s">
        <v>646</v>
      </c>
      <c r="E774" s="387">
        <v>787046</v>
      </c>
      <c r="F774" s="397">
        <v>501777</v>
      </c>
      <c r="G774" s="379">
        <v>71</v>
      </c>
    </row>
    <row r="775" spans="1:8" x14ac:dyDescent="0.25">
      <c r="A775" s="379" t="str">
        <f>IF(Tabel14[[#This Row],[DRG 2022]]=Tabel14[[#This Row],[DRG 2021]],"Nej","Ja")</f>
        <v>Nej</v>
      </c>
      <c r="B775" s="386" t="s">
        <v>1898</v>
      </c>
      <c r="C775" s="379" t="s">
        <v>1898</v>
      </c>
      <c r="D775" s="379" t="s">
        <v>647</v>
      </c>
      <c r="E775" s="387">
        <v>179555</v>
      </c>
      <c r="F775" s="397">
        <v>148752</v>
      </c>
      <c r="G775" s="379">
        <v>19</v>
      </c>
    </row>
    <row r="776" spans="1:8" x14ac:dyDescent="0.25">
      <c r="A776" s="379" t="str">
        <f>IF(Tabel14[[#This Row],[DRG 2022]]=Tabel14[[#This Row],[DRG 2021]],"Nej","Ja")</f>
        <v>Nej</v>
      </c>
      <c r="B776" s="386" t="s">
        <v>1899</v>
      </c>
      <c r="C776" s="379" t="s">
        <v>1899</v>
      </c>
      <c r="D776" s="379" t="s">
        <v>648</v>
      </c>
      <c r="E776" s="387">
        <v>59887</v>
      </c>
      <c r="F776" s="397">
        <v>52631</v>
      </c>
      <c r="G776" s="379">
        <v>15</v>
      </c>
      <c r="H776" s="379" t="s">
        <v>2441</v>
      </c>
    </row>
    <row r="777" spans="1:8" x14ac:dyDescent="0.25">
      <c r="A777" s="379" t="str">
        <f>IF(Tabel14[[#This Row],[DRG 2022]]=Tabel14[[#This Row],[DRG 2021]],"Nej","Ja")</f>
        <v>Nej</v>
      </c>
      <c r="B777" s="386" t="s">
        <v>1900</v>
      </c>
      <c r="C777" s="379" t="s">
        <v>1900</v>
      </c>
      <c r="D777" s="379" t="s">
        <v>649</v>
      </c>
      <c r="E777" s="387">
        <v>91780</v>
      </c>
      <c r="F777" s="397">
        <v>64327</v>
      </c>
      <c r="G777" s="379">
        <v>28</v>
      </c>
      <c r="H777" s="379" t="s">
        <v>2441</v>
      </c>
    </row>
    <row r="778" spans="1:8" x14ac:dyDescent="0.25">
      <c r="A778" s="379" t="str">
        <f>IF(Tabel14[[#This Row],[DRG 2022]]=Tabel14[[#This Row],[DRG 2021]],"Nej","Ja")</f>
        <v>Nej</v>
      </c>
      <c r="B778" s="386" t="s">
        <v>1901</v>
      </c>
      <c r="C778" s="379" t="s">
        <v>1901</v>
      </c>
      <c r="D778" s="379" t="s">
        <v>650</v>
      </c>
      <c r="E778" s="387">
        <v>59432</v>
      </c>
      <c r="F778" s="397">
        <v>52218</v>
      </c>
      <c r="G778" s="379">
        <v>14</v>
      </c>
      <c r="H778" s="379" t="s">
        <v>2441</v>
      </c>
    </row>
    <row r="779" spans="1:8" x14ac:dyDescent="0.25">
      <c r="A779" s="379" t="str">
        <f>IF(Tabel14[[#This Row],[DRG 2022]]=Tabel14[[#This Row],[DRG 2021]],"Nej","Ja")</f>
        <v>Nej</v>
      </c>
      <c r="B779" s="386" t="s">
        <v>1902</v>
      </c>
      <c r="C779" s="379" t="s">
        <v>1902</v>
      </c>
      <c r="D779" s="379" t="s">
        <v>1903</v>
      </c>
      <c r="E779" s="387">
        <v>3937</v>
      </c>
      <c r="F779" s="397">
        <v>3573</v>
      </c>
      <c r="G779" s="379">
        <v>1</v>
      </c>
      <c r="H779" s="379" t="s">
        <v>2442</v>
      </c>
    </row>
    <row r="780" spans="1:8" x14ac:dyDescent="0.25">
      <c r="A780" s="379" t="str">
        <f>IF(Tabel14[[#This Row],[DRG 2022]]=Tabel14[[#This Row],[DRG 2021]],"Nej","Ja")</f>
        <v>Nej</v>
      </c>
      <c r="B780" s="386" t="s">
        <v>1904</v>
      </c>
      <c r="C780" s="379" t="s">
        <v>1904</v>
      </c>
      <c r="D780" s="379" t="s">
        <v>1905</v>
      </c>
      <c r="E780" s="387">
        <v>4117</v>
      </c>
      <c r="F780" s="397">
        <v>5051</v>
      </c>
      <c r="G780" s="379">
        <v>1</v>
      </c>
      <c r="H780" s="379" t="s">
        <v>2442</v>
      </c>
    </row>
    <row r="781" spans="1:8" x14ac:dyDescent="0.25">
      <c r="A781" s="379" t="str">
        <f>IF(Tabel14[[#This Row],[DRG 2022]]=Tabel14[[#This Row],[DRG 2021]],"Nej","Ja")</f>
        <v>Nej</v>
      </c>
      <c r="B781" s="386" t="s">
        <v>1906</v>
      </c>
      <c r="C781" s="379" t="s">
        <v>1906</v>
      </c>
      <c r="D781" s="379" t="s">
        <v>1907</v>
      </c>
      <c r="E781" s="387">
        <v>19330</v>
      </c>
      <c r="F781" s="397">
        <v>18683</v>
      </c>
      <c r="G781" s="379">
        <v>1</v>
      </c>
      <c r="H781" s="379" t="s">
        <v>2442</v>
      </c>
    </row>
    <row r="782" spans="1:8" x14ac:dyDescent="0.25">
      <c r="A782" s="379" t="str">
        <f>IF(Tabel14[[#This Row],[DRG 2022]]=Tabel14[[#This Row],[DRG 2021]],"Nej","Ja")</f>
        <v>Nej</v>
      </c>
      <c r="B782" s="386" t="s">
        <v>1908</v>
      </c>
      <c r="C782" s="379" t="s">
        <v>1908</v>
      </c>
      <c r="D782" s="379" t="s">
        <v>1909</v>
      </c>
      <c r="E782" s="387">
        <v>12886</v>
      </c>
      <c r="F782" s="397">
        <v>12455</v>
      </c>
      <c r="G782" s="379">
        <v>1</v>
      </c>
      <c r="H782" s="379" t="s">
        <v>2442</v>
      </c>
    </row>
    <row r="783" spans="1:8" x14ac:dyDescent="0.25">
      <c r="A783" s="379" t="str">
        <f>IF(Tabel14[[#This Row],[DRG 2022]]=Tabel14[[#This Row],[DRG 2021]],"Nej","Ja")</f>
        <v>Nej</v>
      </c>
      <c r="B783" s="386" t="s">
        <v>1910</v>
      </c>
      <c r="C783" s="379" t="s">
        <v>1910</v>
      </c>
      <c r="D783" s="379" t="s">
        <v>1911</v>
      </c>
      <c r="E783" s="387">
        <v>6444</v>
      </c>
      <c r="F783" s="397">
        <v>6228</v>
      </c>
      <c r="G783" s="379">
        <v>1</v>
      </c>
      <c r="H783" s="379" t="s">
        <v>2442</v>
      </c>
    </row>
    <row r="784" spans="1:8" x14ac:dyDescent="0.25">
      <c r="A784" s="379" t="str">
        <f>IF(Tabel14[[#This Row],[DRG 2022]]=Tabel14[[#This Row],[DRG 2021]],"Nej","Ja")</f>
        <v>Nej</v>
      </c>
      <c r="B784" s="386" t="s">
        <v>1912</v>
      </c>
      <c r="C784" s="379" t="s">
        <v>1912</v>
      </c>
      <c r="D784" s="379" t="s">
        <v>656</v>
      </c>
      <c r="E784" s="387">
        <v>109112</v>
      </c>
      <c r="F784" s="397">
        <v>108054</v>
      </c>
      <c r="G784" s="379">
        <v>36</v>
      </c>
      <c r="H784" s="379" t="s">
        <v>2441</v>
      </c>
    </row>
    <row r="785" spans="1:8" x14ac:dyDescent="0.25">
      <c r="A785" s="379" t="str">
        <f>IF(Tabel14[[#This Row],[DRG 2022]]=Tabel14[[#This Row],[DRG 2021]],"Nej","Ja")</f>
        <v>Nej</v>
      </c>
      <c r="B785" s="386" t="s">
        <v>1913</v>
      </c>
      <c r="C785" s="379" t="s">
        <v>1913</v>
      </c>
      <c r="D785" s="379" t="s">
        <v>679</v>
      </c>
      <c r="E785" s="387">
        <v>46860</v>
      </c>
      <c r="F785" s="397">
        <v>23416</v>
      </c>
      <c r="G785" s="379">
        <v>11</v>
      </c>
      <c r="H785" s="379" t="s">
        <v>2441</v>
      </c>
    </row>
    <row r="786" spans="1:8" x14ac:dyDescent="0.25">
      <c r="A786" s="379" t="str">
        <f>IF(Tabel14[[#This Row],[DRG 2022]]=Tabel14[[#This Row],[DRG 2021]],"Nej","Ja")</f>
        <v>Nej</v>
      </c>
      <c r="B786" s="386" t="s">
        <v>1914</v>
      </c>
      <c r="C786" s="379" t="s">
        <v>1914</v>
      </c>
      <c r="D786" s="379" t="s">
        <v>688</v>
      </c>
      <c r="E786" s="387">
        <v>42401</v>
      </c>
      <c r="F786" s="397">
        <v>40982</v>
      </c>
      <c r="G786" s="379">
        <v>1</v>
      </c>
    </row>
    <row r="787" spans="1:8" x14ac:dyDescent="0.25">
      <c r="A787" s="379" t="str">
        <f>IF(Tabel14[[#This Row],[DRG 2022]]=Tabel14[[#This Row],[DRG 2021]],"Nej","Ja")</f>
        <v>Nej</v>
      </c>
      <c r="B787" s="386" t="s">
        <v>1915</v>
      </c>
      <c r="C787" s="379" t="s">
        <v>1915</v>
      </c>
      <c r="D787" s="379" t="s">
        <v>1916</v>
      </c>
      <c r="E787" s="387">
        <v>5695</v>
      </c>
      <c r="F787" s="397">
        <v>4082</v>
      </c>
      <c r="G787" s="379">
        <v>1</v>
      </c>
      <c r="H787" s="379" t="s">
        <v>2442</v>
      </c>
    </row>
    <row r="788" spans="1:8" x14ac:dyDescent="0.25">
      <c r="A788" s="379" t="str">
        <f>IF(Tabel14[[#This Row],[DRG 2022]]=Tabel14[[#This Row],[DRG 2021]],"Nej","Ja")</f>
        <v>Nej</v>
      </c>
      <c r="B788" s="386" t="s">
        <v>1917</v>
      </c>
      <c r="C788" s="379" t="s">
        <v>1917</v>
      </c>
      <c r="D788" s="379" t="s">
        <v>1918</v>
      </c>
      <c r="E788" s="387">
        <v>1694</v>
      </c>
      <c r="F788" s="397">
        <v>1637</v>
      </c>
      <c r="G788" s="379">
        <v>1</v>
      </c>
      <c r="H788" s="379" t="s">
        <v>2442</v>
      </c>
    </row>
    <row r="789" spans="1:8" x14ac:dyDescent="0.25">
      <c r="A789" s="379" t="str">
        <f>IF(Tabel14[[#This Row],[DRG 2022]]=Tabel14[[#This Row],[DRG 2021]],"Nej","Ja")</f>
        <v>Nej</v>
      </c>
      <c r="B789" s="386" t="s">
        <v>1919</v>
      </c>
      <c r="C789" s="379" t="s">
        <v>1919</v>
      </c>
      <c r="D789" s="379" t="s">
        <v>2404</v>
      </c>
      <c r="E789" s="387">
        <v>680039</v>
      </c>
      <c r="F789" s="397">
        <v>800405</v>
      </c>
      <c r="G789" s="379">
        <v>112</v>
      </c>
    </row>
    <row r="790" spans="1:8" x14ac:dyDescent="0.25">
      <c r="A790" s="379" t="str">
        <f>IF(Tabel14[[#This Row],[DRG 2022]]=Tabel14[[#This Row],[DRG 2021]],"Nej","Ja")</f>
        <v>Nej</v>
      </c>
      <c r="B790" s="386" t="s">
        <v>1920</v>
      </c>
      <c r="C790" s="379" t="s">
        <v>1920</v>
      </c>
      <c r="D790" s="379" t="s">
        <v>2405</v>
      </c>
      <c r="E790" s="387">
        <v>272337</v>
      </c>
      <c r="F790" s="397">
        <v>263225</v>
      </c>
      <c r="G790" s="379">
        <v>48</v>
      </c>
      <c r="H790" s="379" t="s">
        <v>2441</v>
      </c>
    </row>
    <row r="791" spans="1:8" x14ac:dyDescent="0.25">
      <c r="A791" s="379" t="str">
        <f>IF(Tabel14[[#This Row],[DRG 2022]]=Tabel14[[#This Row],[DRG 2021]],"Nej","Ja")</f>
        <v>Nej</v>
      </c>
      <c r="B791" s="386" t="s">
        <v>1921</v>
      </c>
      <c r="C791" s="379" t="s">
        <v>1921</v>
      </c>
      <c r="D791" s="379" t="s">
        <v>654</v>
      </c>
      <c r="E791" s="387">
        <v>244722</v>
      </c>
      <c r="F791" s="397">
        <v>276502</v>
      </c>
      <c r="G791" s="379">
        <v>84</v>
      </c>
    </row>
    <row r="792" spans="1:8" x14ac:dyDescent="0.25">
      <c r="A792" s="379" t="str">
        <f>IF(Tabel14[[#This Row],[DRG 2022]]=Tabel14[[#This Row],[DRG 2021]],"Nej","Ja")</f>
        <v>Nej</v>
      </c>
      <c r="B792" s="386" t="s">
        <v>1922</v>
      </c>
      <c r="C792" s="379" t="s">
        <v>1922</v>
      </c>
      <c r="D792" s="379" t="s">
        <v>2406</v>
      </c>
      <c r="E792" s="387">
        <v>80781</v>
      </c>
      <c r="F792" s="397">
        <v>80596</v>
      </c>
      <c r="G792" s="379">
        <v>46</v>
      </c>
    </row>
    <row r="793" spans="1:8" x14ac:dyDescent="0.25">
      <c r="A793" s="379" t="str">
        <f>IF(Tabel14[[#This Row],[DRG 2022]]=Tabel14[[#This Row],[DRG 2021]],"Nej","Ja")</f>
        <v>Nej</v>
      </c>
      <c r="B793" s="386" t="s">
        <v>1923</v>
      </c>
      <c r="C793" s="379" t="s">
        <v>1923</v>
      </c>
      <c r="D793" s="379" t="s">
        <v>655</v>
      </c>
      <c r="E793" s="387">
        <v>8555</v>
      </c>
      <c r="F793" s="397">
        <v>8295</v>
      </c>
      <c r="G793" s="379">
        <v>1</v>
      </c>
    </row>
    <row r="794" spans="1:8" x14ac:dyDescent="0.25">
      <c r="A794" s="379" t="str">
        <f>IF(Tabel14[[#This Row],[DRG 2022]]=Tabel14[[#This Row],[DRG 2021]],"Nej","Ja")</f>
        <v>Nej</v>
      </c>
      <c r="B794" s="386" t="s">
        <v>1924</v>
      </c>
      <c r="C794" s="379" t="s">
        <v>1924</v>
      </c>
      <c r="D794" s="379" t="s">
        <v>657</v>
      </c>
      <c r="E794" s="387">
        <v>552000</v>
      </c>
      <c r="F794" s="397">
        <v>910271</v>
      </c>
      <c r="G794" s="379">
        <v>35</v>
      </c>
    </row>
    <row r="795" spans="1:8" x14ac:dyDescent="0.25">
      <c r="A795" s="379" t="str">
        <f>IF(Tabel14[[#This Row],[DRG 2022]]=Tabel14[[#This Row],[DRG 2021]],"Nej","Ja")</f>
        <v>Nej</v>
      </c>
      <c r="B795" s="386" t="s">
        <v>1925</v>
      </c>
      <c r="C795" s="379" t="s">
        <v>1925</v>
      </c>
      <c r="D795" s="379" t="s">
        <v>658</v>
      </c>
      <c r="E795" s="387">
        <v>861566</v>
      </c>
      <c r="F795" s="397">
        <v>817016</v>
      </c>
      <c r="G795" s="379">
        <v>63</v>
      </c>
    </row>
    <row r="796" spans="1:8" x14ac:dyDescent="0.25">
      <c r="A796" s="379" t="str">
        <f>IF(Tabel14[[#This Row],[DRG 2022]]=Tabel14[[#This Row],[DRG 2021]],"Nej","Ja")</f>
        <v>Nej</v>
      </c>
      <c r="B796" s="386" t="s">
        <v>1926</v>
      </c>
      <c r="C796" s="379" t="s">
        <v>1926</v>
      </c>
      <c r="D796" s="379" t="s">
        <v>659</v>
      </c>
      <c r="E796" s="387">
        <v>592908</v>
      </c>
      <c r="F796" s="397">
        <v>573071</v>
      </c>
      <c r="G796" s="379">
        <v>57</v>
      </c>
      <c r="H796" s="379" t="s">
        <v>2441</v>
      </c>
    </row>
    <row r="797" spans="1:8" x14ac:dyDescent="0.25">
      <c r="A797" s="379" t="str">
        <f>IF(Tabel14[[#This Row],[DRG 2022]]=Tabel14[[#This Row],[DRG 2021]],"Nej","Ja")</f>
        <v>Nej</v>
      </c>
      <c r="B797" s="386" t="s">
        <v>1927</v>
      </c>
      <c r="C797" s="379" t="s">
        <v>1927</v>
      </c>
      <c r="D797" s="379" t="s">
        <v>660</v>
      </c>
      <c r="E797" s="387">
        <v>489740</v>
      </c>
      <c r="F797" s="397">
        <v>473355</v>
      </c>
      <c r="G797" s="379">
        <v>51</v>
      </c>
      <c r="H797" s="379" t="s">
        <v>2441</v>
      </c>
    </row>
    <row r="798" spans="1:8" x14ac:dyDescent="0.25">
      <c r="A798" s="379" t="str">
        <f>IF(Tabel14[[#This Row],[DRG 2022]]=Tabel14[[#This Row],[DRG 2021]],"Nej","Ja")</f>
        <v>Nej</v>
      </c>
      <c r="B798" s="386" t="s">
        <v>1928</v>
      </c>
      <c r="C798" s="379" t="s">
        <v>1928</v>
      </c>
      <c r="D798" s="379" t="s">
        <v>661</v>
      </c>
      <c r="E798" s="387">
        <v>329923</v>
      </c>
      <c r="F798" s="397">
        <v>281788</v>
      </c>
      <c r="G798" s="379">
        <v>37</v>
      </c>
      <c r="H798" s="379" t="s">
        <v>2441</v>
      </c>
    </row>
    <row r="799" spans="1:8" x14ac:dyDescent="0.25">
      <c r="A799" s="379" t="str">
        <f>IF(Tabel14[[#This Row],[DRG 2022]]=Tabel14[[#This Row],[DRG 2021]],"Nej","Ja")</f>
        <v>Nej</v>
      </c>
      <c r="B799" s="386" t="s">
        <v>1929</v>
      </c>
      <c r="C799" s="379" t="s">
        <v>1929</v>
      </c>
      <c r="D799" s="379" t="s">
        <v>662</v>
      </c>
      <c r="E799" s="387">
        <v>316653</v>
      </c>
      <c r="F799" s="397">
        <v>257220</v>
      </c>
      <c r="G799" s="379">
        <v>36</v>
      </c>
      <c r="H799" s="379" t="s">
        <v>2441</v>
      </c>
    </row>
    <row r="800" spans="1:8" x14ac:dyDescent="0.25">
      <c r="A800" s="379" t="str">
        <f>IF(Tabel14[[#This Row],[DRG 2022]]=Tabel14[[#This Row],[DRG 2021]],"Nej","Ja")</f>
        <v>Nej</v>
      </c>
      <c r="B800" s="386" t="s">
        <v>1930</v>
      </c>
      <c r="C800" s="379" t="s">
        <v>1930</v>
      </c>
      <c r="D800" s="379" t="s">
        <v>663</v>
      </c>
      <c r="E800" s="387">
        <v>245638</v>
      </c>
      <c r="F800" s="397">
        <v>237420</v>
      </c>
      <c r="G800" s="379">
        <v>9</v>
      </c>
    </row>
    <row r="801" spans="1:7" x14ac:dyDescent="0.25">
      <c r="A801" s="379" t="str">
        <f>IF(Tabel14[[#This Row],[DRG 2022]]=Tabel14[[#This Row],[DRG 2021]],"Nej","Ja")</f>
        <v>Nej</v>
      </c>
      <c r="B801" s="386" t="s">
        <v>1931</v>
      </c>
      <c r="C801" s="379" t="s">
        <v>1931</v>
      </c>
      <c r="D801" s="379" t="s">
        <v>664</v>
      </c>
      <c r="E801" s="387">
        <v>78674</v>
      </c>
      <c r="F801" s="397">
        <v>76042</v>
      </c>
      <c r="G801" s="379">
        <v>1</v>
      </c>
    </row>
    <row r="802" spans="1:7" x14ac:dyDescent="0.25">
      <c r="A802" s="379" t="str">
        <f>IF(Tabel14[[#This Row],[DRG 2022]]=Tabel14[[#This Row],[DRG 2021]],"Nej","Ja")</f>
        <v>Nej</v>
      </c>
      <c r="B802" s="386" t="s">
        <v>1932</v>
      </c>
      <c r="C802" s="379" t="s">
        <v>1932</v>
      </c>
      <c r="D802" s="379" t="s">
        <v>665</v>
      </c>
      <c r="E802" s="387">
        <v>32437</v>
      </c>
      <c r="F802" s="397">
        <v>31352</v>
      </c>
      <c r="G802" s="379">
        <v>4</v>
      </c>
    </row>
    <row r="803" spans="1:7" x14ac:dyDescent="0.25">
      <c r="A803" s="379" t="str">
        <f>IF(Tabel14[[#This Row],[DRG 2022]]=Tabel14[[#This Row],[DRG 2021]],"Nej","Ja")</f>
        <v>Nej</v>
      </c>
      <c r="B803" s="386" t="s">
        <v>1933</v>
      </c>
      <c r="C803" s="379" t="s">
        <v>1933</v>
      </c>
      <c r="D803" s="379" t="s">
        <v>666</v>
      </c>
      <c r="E803" s="387">
        <v>97851</v>
      </c>
      <c r="F803" s="397">
        <v>107048</v>
      </c>
      <c r="G803" s="379">
        <v>6</v>
      </c>
    </row>
    <row r="804" spans="1:7" x14ac:dyDescent="0.25">
      <c r="A804" s="379" t="str">
        <f>IF(Tabel14[[#This Row],[DRG 2022]]=Tabel14[[#This Row],[DRG 2021]],"Nej","Ja")</f>
        <v>Nej</v>
      </c>
      <c r="B804" s="386" t="s">
        <v>1934</v>
      </c>
      <c r="C804" s="379" t="s">
        <v>1934</v>
      </c>
      <c r="D804" s="379" t="s">
        <v>667</v>
      </c>
      <c r="E804" s="387">
        <v>210885</v>
      </c>
      <c r="F804" s="397">
        <v>265182</v>
      </c>
      <c r="G804" s="379">
        <v>16</v>
      </c>
    </row>
    <row r="805" spans="1:7" x14ac:dyDescent="0.25">
      <c r="A805" s="379" t="str">
        <f>IF(Tabel14[[#This Row],[DRG 2022]]=Tabel14[[#This Row],[DRG 2021]],"Nej","Ja")</f>
        <v>Nej</v>
      </c>
      <c r="B805" s="386" t="s">
        <v>1935</v>
      </c>
      <c r="C805" s="379" t="s">
        <v>1935</v>
      </c>
      <c r="D805" s="379" t="s">
        <v>668</v>
      </c>
      <c r="E805" s="387">
        <v>136988</v>
      </c>
      <c r="F805" s="397">
        <v>137329</v>
      </c>
      <c r="G805" s="379">
        <v>12</v>
      </c>
    </row>
    <row r="806" spans="1:7" x14ac:dyDescent="0.25">
      <c r="A806" s="379" t="str">
        <f>IF(Tabel14[[#This Row],[DRG 2022]]=Tabel14[[#This Row],[DRG 2021]],"Nej","Ja")</f>
        <v>Nej</v>
      </c>
      <c r="B806" s="386" t="s">
        <v>1936</v>
      </c>
      <c r="C806" s="379" t="s">
        <v>1936</v>
      </c>
      <c r="D806" s="379" t="s">
        <v>669</v>
      </c>
      <c r="E806" s="387">
        <v>151132</v>
      </c>
      <c r="F806" s="397">
        <v>126192</v>
      </c>
      <c r="G806" s="379">
        <v>12</v>
      </c>
    </row>
    <row r="807" spans="1:7" x14ac:dyDescent="0.25">
      <c r="A807" s="379" t="str">
        <f>IF(Tabel14[[#This Row],[DRG 2022]]=Tabel14[[#This Row],[DRG 2021]],"Nej","Ja")</f>
        <v>Nej</v>
      </c>
      <c r="B807" s="386" t="s">
        <v>1937</v>
      </c>
      <c r="C807" s="379" t="s">
        <v>1937</v>
      </c>
      <c r="D807" s="379" t="s">
        <v>670</v>
      </c>
      <c r="E807" s="387">
        <v>133122</v>
      </c>
      <c r="F807" s="397">
        <v>114658</v>
      </c>
      <c r="G807" s="379">
        <v>11</v>
      </c>
    </row>
    <row r="808" spans="1:7" x14ac:dyDescent="0.25">
      <c r="A808" s="379" t="str">
        <f>IF(Tabel14[[#This Row],[DRG 2022]]=Tabel14[[#This Row],[DRG 2021]],"Nej","Ja")</f>
        <v>Nej</v>
      </c>
      <c r="B808" s="386" t="s">
        <v>1938</v>
      </c>
      <c r="C808" s="379" t="s">
        <v>1938</v>
      </c>
      <c r="D808" s="379" t="s">
        <v>671</v>
      </c>
      <c r="E808" s="387">
        <v>469498</v>
      </c>
      <c r="F808" s="397">
        <v>608143</v>
      </c>
      <c r="G808" s="379">
        <v>32</v>
      </c>
    </row>
    <row r="809" spans="1:7" x14ac:dyDescent="0.25">
      <c r="A809" s="379" t="str">
        <f>IF(Tabel14[[#This Row],[DRG 2022]]=Tabel14[[#This Row],[DRG 2021]],"Nej","Ja")</f>
        <v>Nej</v>
      </c>
      <c r="B809" s="386" t="s">
        <v>1939</v>
      </c>
      <c r="C809" s="379" t="s">
        <v>1939</v>
      </c>
      <c r="D809" s="379" t="s">
        <v>2275</v>
      </c>
      <c r="E809" s="387">
        <v>2820885</v>
      </c>
      <c r="F809" s="397">
        <v>2726506</v>
      </c>
      <c r="G809" s="379">
        <v>82</v>
      </c>
    </row>
    <row r="810" spans="1:7" x14ac:dyDescent="0.25">
      <c r="A810" s="379" t="str">
        <f>IF(Tabel14[[#This Row],[DRG 2022]]=Tabel14[[#This Row],[DRG 2021]],"Nej","Ja")</f>
        <v>Nej</v>
      </c>
      <c r="B810" s="386" t="s">
        <v>1940</v>
      </c>
      <c r="C810" s="379" t="s">
        <v>1940</v>
      </c>
      <c r="D810" s="379" t="s">
        <v>2177</v>
      </c>
      <c r="E810" s="387">
        <v>747851</v>
      </c>
      <c r="F810" s="397">
        <v>659974</v>
      </c>
      <c r="G810" s="379">
        <v>62</v>
      </c>
    </row>
    <row r="811" spans="1:7" x14ac:dyDescent="0.25">
      <c r="A811" s="379" t="str">
        <f>IF(Tabel14[[#This Row],[DRG 2022]]=Tabel14[[#This Row],[DRG 2021]],"Nej","Ja")</f>
        <v>Nej</v>
      </c>
      <c r="B811" s="386" t="s">
        <v>1941</v>
      </c>
      <c r="C811" s="379" t="s">
        <v>1941</v>
      </c>
      <c r="D811" s="379" t="s">
        <v>2178</v>
      </c>
      <c r="E811" s="387">
        <v>67373</v>
      </c>
      <c r="F811" s="397">
        <v>130986</v>
      </c>
      <c r="G811" s="379">
        <v>4</v>
      </c>
    </row>
    <row r="812" spans="1:7" x14ac:dyDescent="0.25">
      <c r="A812" s="379" t="str">
        <f>IF(Tabel14[[#This Row],[DRG 2022]]=Tabel14[[#This Row],[DRG 2021]],"Nej","Ja")</f>
        <v>Nej</v>
      </c>
      <c r="B812" s="386" t="s">
        <v>1942</v>
      </c>
      <c r="C812" s="379" t="s">
        <v>1942</v>
      </c>
      <c r="D812" s="379" t="s">
        <v>2179</v>
      </c>
      <c r="E812" s="387">
        <v>111255</v>
      </c>
      <c r="F812" s="397">
        <v>166707</v>
      </c>
      <c r="G812" s="379">
        <v>36</v>
      </c>
    </row>
    <row r="813" spans="1:7" x14ac:dyDescent="0.25">
      <c r="A813" s="379" t="str">
        <f>IF(Tabel14[[#This Row],[DRG 2022]]=Tabel14[[#This Row],[DRG 2021]],"Nej","Ja")</f>
        <v>Nej</v>
      </c>
      <c r="B813" s="386" t="s">
        <v>1943</v>
      </c>
      <c r="C813" s="379" t="s">
        <v>1943</v>
      </c>
      <c r="D813" s="379" t="s">
        <v>672</v>
      </c>
      <c r="E813" s="387">
        <v>92851</v>
      </c>
      <c r="F813" s="397">
        <v>89744</v>
      </c>
      <c r="G813" s="379">
        <v>1</v>
      </c>
    </row>
    <row r="814" spans="1:7" x14ac:dyDescent="0.25">
      <c r="A814" s="379" t="str">
        <f>IF(Tabel14[[#This Row],[DRG 2022]]=Tabel14[[#This Row],[DRG 2021]],"Nej","Ja")</f>
        <v>Nej</v>
      </c>
      <c r="B814" s="386" t="s">
        <v>1944</v>
      </c>
      <c r="C814" s="379" t="s">
        <v>1944</v>
      </c>
      <c r="D814" s="379" t="s">
        <v>673</v>
      </c>
      <c r="E814" s="387">
        <v>23967</v>
      </c>
      <c r="F814" s="397">
        <v>23165</v>
      </c>
      <c r="G814" s="379">
        <v>1</v>
      </c>
    </row>
    <row r="815" spans="1:7" x14ac:dyDescent="0.25">
      <c r="A815" s="379" t="str">
        <f>IF(Tabel14[[#This Row],[DRG 2022]]=Tabel14[[#This Row],[DRG 2021]],"Nej","Ja")</f>
        <v>Nej</v>
      </c>
      <c r="B815" s="386" t="s">
        <v>1945</v>
      </c>
      <c r="C815" s="379" t="s">
        <v>1945</v>
      </c>
      <c r="D815" s="379" t="s">
        <v>674</v>
      </c>
      <c r="E815" s="387">
        <v>115097</v>
      </c>
      <c r="F815" s="397">
        <v>96595</v>
      </c>
      <c r="G815" s="379">
        <v>16</v>
      </c>
    </row>
    <row r="816" spans="1:7" x14ac:dyDescent="0.25">
      <c r="A816" s="379" t="str">
        <f>IF(Tabel14[[#This Row],[DRG 2022]]=Tabel14[[#This Row],[DRG 2021]],"Nej","Ja")</f>
        <v>Nej</v>
      </c>
      <c r="B816" s="386" t="s">
        <v>1946</v>
      </c>
      <c r="C816" s="379" t="s">
        <v>1946</v>
      </c>
      <c r="D816" s="379" t="s">
        <v>675</v>
      </c>
      <c r="E816" s="387">
        <v>23822</v>
      </c>
      <c r="F816" s="397">
        <v>19863</v>
      </c>
      <c r="G816" s="379">
        <v>1</v>
      </c>
    </row>
    <row r="817" spans="1:7" x14ac:dyDescent="0.25">
      <c r="A817" s="379" t="str">
        <f>IF(Tabel14[[#This Row],[DRG 2022]]=Tabel14[[#This Row],[DRG 2021]],"Nej","Ja")</f>
        <v>Nej</v>
      </c>
      <c r="B817" s="386" t="s">
        <v>1947</v>
      </c>
      <c r="C817" s="379" t="s">
        <v>1947</v>
      </c>
      <c r="D817" s="379" t="s">
        <v>676</v>
      </c>
      <c r="E817" s="387">
        <v>4961</v>
      </c>
      <c r="F817" s="397">
        <v>4309</v>
      </c>
      <c r="G817" s="379">
        <v>1</v>
      </c>
    </row>
    <row r="818" spans="1:7" x14ac:dyDescent="0.25">
      <c r="A818" s="379" t="str">
        <f>IF(Tabel14[[#This Row],[DRG 2022]]=Tabel14[[#This Row],[DRG 2021]],"Nej","Ja")</f>
        <v>Nej</v>
      </c>
      <c r="B818" s="386" t="s">
        <v>1948</v>
      </c>
      <c r="C818" s="379" t="s">
        <v>1948</v>
      </c>
      <c r="D818" s="379" t="s">
        <v>677</v>
      </c>
      <c r="E818" s="387">
        <v>3693</v>
      </c>
      <c r="F818" s="397">
        <v>3796</v>
      </c>
      <c r="G818" s="379">
        <v>1</v>
      </c>
    </row>
    <row r="819" spans="1:7" x14ac:dyDescent="0.25">
      <c r="A819" s="379" t="str">
        <f>IF(Tabel14[[#This Row],[DRG 2022]]=Tabel14[[#This Row],[DRG 2021]],"Nej","Ja")</f>
        <v>Nej</v>
      </c>
      <c r="B819" s="386" t="s">
        <v>1949</v>
      </c>
      <c r="C819" s="379" t="s">
        <v>1949</v>
      </c>
      <c r="D819" s="379" t="s">
        <v>678</v>
      </c>
      <c r="E819" s="387">
        <v>5970</v>
      </c>
      <c r="F819" s="397">
        <v>5300</v>
      </c>
      <c r="G819" s="379">
        <v>1</v>
      </c>
    </row>
    <row r="820" spans="1:7" x14ac:dyDescent="0.25">
      <c r="A820" s="379" t="str">
        <f>IF(Tabel14[[#This Row],[DRG 2022]]=Tabel14[[#This Row],[DRG 2021]],"Nej","Ja")</f>
        <v>Nej</v>
      </c>
      <c r="B820" s="386" t="s">
        <v>1950</v>
      </c>
      <c r="C820" s="379" t="s">
        <v>1950</v>
      </c>
      <c r="D820" s="379" t="s">
        <v>680</v>
      </c>
      <c r="E820" s="387">
        <v>1738</v>
      </c>
      <c r="F820" s="397">
        <v>2937</v>
      </c>
      <c r="G820" s="379">
        <v>1</v>
      </c>
    </row>
    <row r="821" spans="1:7" x14ac:dyDescent="0.25">
      <c r="A821" s="379" t="str">
        <f>IF(Tabel14[[#This Row],[DRG 2022]]=Tabel14[[#This Row],[DRG 2021]],"Nej","Ja")</f>
        <v>Nej</v>
      </c>
      <c r="B821" s="386" t="s">
        <v>1951</v>
      </c>
      <c r="C821" s="379" t="s">
        <v>1951</v>
      </c>
      <c r="D821" s="379" t="s">
        <v>681</v>
      </c>
      <c r="E821" s="387">
        <v>64555</v>
      </c>
      <c r="F821" s="397">
        <v>66711</v>
      </c>
      <c r="G821" s="379">
        <v>18</v>
      </c>
    </row>
    <row r="822" spans="1:7" x14ac:dyDescent="0.25">
      <c r="A822" s="379" t="str">
        <f>IF(Tabel14[[#This Row],[DRG 2022]]=Tabel14[[#This Row],[DRG 2021]],"Nej","Ja")</f>
        <v>Nej</v>
      </c>
      <c r="B822" s="386" t="s">
        <v>1952</v>
      </c>
      <c r="C822" s="379" t="s">
        <v>1952</v>
      </c>
      <c r="D822" s="379" t="s">
        <v>682</v>
      </c>
      <c r="E822" s="387">
        <v>60693</v>
      </c>
      <c r="F822" s="397">
        <v>62601</v>
      </c>
      <c r="G822" s="379">
        <v>15</v>
      </c>
    </row>
    <row r="823" spans="1:7" x14ac:dyDescent="0.25">
      <c r="A823" s="379" t="str">
        <f>IF(Tabel14[[#This Row],[DRG 2022]]=Tabel14[[#This Row],[DRG 2021]],"Nej","Ja")</f>
        <v>Nej</v>
      </c>
      <c r="B823" s="386" t="s">
        <v>1953</v>
      </c>
      <c r="C823" s="379" t="s">
        <v>1953</v>
      </c>
      <c r="D823" s="379" t="s">
        <v>683</v>
      </c>
      <c r="E823" s="387">
        <v>53897</v>
      </c>
      <c r="F823" s="397">
        <v>53657</v>
      </c>
      <c r="G823" s="379">
        <v>14</v>
      </c>
    </row>
    <row r="824" spans="1:7" x14ac:dyDescent="0.25">
      <c r="A824" s="379" t="str">
        <f>IF(Tabel14[[#This Row],[DRG 2022]]=Tabel14[[#This Row],[DRG 2021]],"Nej","Ja")</f>
        <v>Nej</v>
      </c>
      <c r="B824" s="386" t="s">
        <v>1954</v>
      </c>
      <c r="C824" s="379" t="s">
        <v>1954</v>
      </c>
      <c r="D824" s="379" t="s">
        <v>2180</v>
      </c>
      <c r="E824" s="387">
        <v>398930</v>
      </c>
      <c r="F824" s="397">
        <v>345887</v>
      </c>
      <c r="G824" s="379">
        <v>64</v>
      </c>
    </row>
    <row r="825" spans="1:7" x14ac:dyDescent="0.25">
      <c r="A825" s="379" t="str">
        <f>IF(Tabel14[[#This Row],[DRG 2022]]=Tabel14[[#This Row],[DRG 2021]],"Nej","Ja")</f>
        <v>Nej</v>
      </c>
      <c r="B825" s="386" t="s">
        <v>1955</v>
      </c>
      <c r="C825" s="379" t="s">
        <v>1955</v>
      </c>
      <c r="D825" s="379" t="s">
        <v>684</v>
      </c>
      <c r="E825" s="387">
        <v>127903</v>
      </c>
      <c r="F825" s="397">
        <v>123624</v>
      </c>
      <c r="G825" s="379">
        <v>36</v>
      </c>
    </row>
    <row r="826" spans="1:7" x14ac:dyDescent="0.25">
      <c r="A826" s="379" t="str">
        <f>IF(Tabel14[[#This Row],[DRG 2022]]=Tabel14[[#This Row],[DRG 2021]],"Nej","Ja")</f>
        <v>Nej</v>
      </c>
      <c r="B826" s="386" t="s">
        <v>1956</v>
      </c>
      <c r="C826" s="379" t="s">
        <v>1956</v>
      </c>
      <c r="D826" s="379" t="s">
        <v>685</v>
      </c>
      <c r="E826" s="387">
        <v>244977</v>
      </c>
      <c r="F826" s="397">
        <v>199325</v>
      </c>
      <c r="G826" s="379">
        <v>13</v>
      </c>
    </row>
    <row r="827" spans="1:7" x14ac:dyDescent="0.25">
      <c r="A827" s="379" t="str">
        <f>IF(Tabel14[[#This Row],[DRG 2022]]=Tabel14[[#This Row],[DRG 2021]],"Nej","Ja")</f>
        <v>Nej</v>
      </c>
      <c r="B827" s="386" t="s">
        <v>1957</v>
      </c>
      <c r="C827" s="379" t="s">
        <v>1957</v>
      </c>
      <c r="D827" s="379" t="s">
        <v>686</v>
      </c>
      <c r="E827" s="387">
        <v>70262</v>
      </c>
      <c r="F827" s="397">
        <v>48049</v>
      </c>
      <c r="G827" s="379">
        <v>4</v>
      </c>
    </row>
    <row r="828" spans="1:7" x14ac:dyDescent="0.25">
      <c r="A828" s="379" t="str">
        <f>IF(Tabel14[[#This Row],[DRG 2022]]=Tabel14[[#This Row],[DRG 2021]],"Nej","Ja")</f>
        <v>Nej</v>
      </c>
      <c r="B828" s="386" t="s">
        <v>1958</v>
      </c>
      <c r="C828" s="379" t="s">
        <v>1958</v>
      </c>
      <c r="D828" s="379" t="s">
        <v>687</v>
      </c>
      <c r="E828" s="387">
        <v>162105</v>
      </c>
      <c r="F828" s="397">
        <v>153507</v>
      </c>
      <c r="G828" s="379">
        <v>37</v>
      </c>
    </row>
    <row r="829" spans="1:7" x14ac:dyDescent="0.25">
      <c r="A829" s="379" t="str">
        <f>IF(Tabel14[[#This Row],[DRG 2022]]=Tabel14[[#This Row],[DRG 2021]],"Nej","Ja")</f>
        <v>Nej</v>
      </c>
      <c r="B829" s="386" t="s">
        <v>1959</v>
      </c>
      <c r="C829" s="379" t="s">
        <v>1959</v>
      </c>
      <c r="D829" s="379" t="s">
        <v>2451</v>
      </c>
      <c r="E829" s="387">
        <v>342418</v>
      </c>
      <c r="F829" s="397">
        <v>330962</v>
      </c>
      <c r="G829" s="379">
        <v>15</v>
      </c>
    </row>
    <row r="830" spans="1:7" x14ac:dyDescent="0.25">
      <c r="A830" s="379" t="str">
        <f>IF(Tabel14[[#This Row],[DRG 2022]]=Tabel14[[#This Row],[DRG 2021]],"Nej","Ja")</f>
        <v>Nej</v>
      </c>
      <c r="B830" s="386" t="s">
        <v>1960</v>
      </c>
      <c r="C830" s="379" t="s">
        <v>1960</v>
      </c>
      <c r="D830" s="379" t="s">
        <v>2407</v>
      </c>
      <c r="E830" s="387">
        <v>425192</v>
      </c>
      <c r="F830" s="397">
        <v>410966</v>
      </c>
      <c r="G830" s="379">
        <v>166</v>
      </c>
    </row>
    <row r="831" spans="1:7" x14ac:dyDescent="0.25">
      <c r="A831" s="379" t="str">
        <f>IF(Tabel14[[#This Row],[DRG 2022]]=Tabel14[[#This Row],[DRG 2021]],"Nej","Ja")</f>
        <v>Nej</v>
      </c>
      <c r="B831" s="386" t="s">
        <v>1961</v>
      </c>
      <c r="C831" s="379" t="s">
        <v>1961</v>
      </c>
      <c r="D831" s="379" t="s">
        <v>2408</v>
      </c>
      <c r="E831" s="387">
        <v>180896</v>
      </c>
      <c r="F831" s="397">
        <v>174844</v>
      </c>
      <c r="G831" s="379">
        <v>64</v>
      </c>
    </row>
    <row r="832" spans="1:7" x14ac:dyDescent="0.25">
      <c r="A832" s="379" t="str">
        <f>IF(Tabel14[[#This Row],[DRG 2022]]=Tabel14[[#This Row],[DRG 2021]],"Nej","Ja")</f>
        <v>Nej</v>
      </c>
      <c r="B832" s="386" t="s">
        <v>1962</v>
      </c>
      <c r="C832" s="379" t="s">
        <v>1962</v>
      </c>
      <c r="D832" s="379" t="s">
        <v>2409</v>
      </c>
      <c r="E832" s="387">
        <v>25276</v>
      </c>
      <c r="F832" s="397">
        <v>24430</v>
      </c>
      <c r="G832" s="379">
        <v>9</v>
      </c>
    </row>
    <row r="833" spans="1:8" x14ac:dyDescent="0.25">
      <c r="A833" s="379" t="str">
        <f>IF(Tabel14[[#This Row],[DRG 2022]]=Tabel14[[#This Row],[DRG 2021]],"Nej","Ja")</f>
        <v>Nej</v>
      </c>
      <c r="B833" s="386" t="s">
        <v>1963</v>
      </c>
      <c r="C833" s="379" t="s">
        <v>1963</v>
      </c>
      <c r="D833" s="379" t="s">
        <v>1966</v>
      </c>
      <c r="E833" s="387">
        <v>4746</v>
      </c>
      <c r="F833" s="397">
        <v>88471</v>
      </c>
      <c r="G833" s="379">
        <v>1</v>
      </c>
      <c r="H833" s="379" t="s">
        <v>2442</v>
      </c>
    </row>
    <row r="834" spans="1:8" x14ac:dyDescent="0.25">
      <c r="A834" s="379" t="str">
        <f>IF(Tabel14[[#This Row],[DRG 2022]]=Tabel14[[#This Row],[DRG 2021]],"Nej","Ja")</f>
        <v>Nej</v>
      </c>
      <c r="B834" s="386" t="s">
        <v>1964</v>
      </c>
      <c r="C834" s="379" t="s">
        <v>1964</v>
      </c>
      <c r="D834" s="379" t="s">
        <v>1967</v>
      </c>
      <c r="E834" s="387">
        <v>2387</v>
      </c>
      <c r="F834" s="397">
        <v>43687</v>
      </c>
      <c r="G834" s="379">
        <v>1</v>
      </c>
      <c r="H834" s="379" t="s">
        <v>2442</v>
      </c>
    </row>
    <row r="835" spans="1:8" x14ac:dyDescent="0.25">
      <c r="A835" s="379" t="str">
        <f>IF(Tabel14[[#This Row],[DRG 2022]]=Tabel14[[#This Row],[DRG 2021]],"Nej","Ja")</f>
        <v>Nej</v>
      </c>
      <c r="B835" s="386" t="s">
        <v>1965</v>
      </c>
      <c r="C835" s="379" t="s">
        <v>1965</v>
      </c>
      <c r="D835" s="379" t="s">
        <v>1968</v>
      </c>
      <c r="E835" s="387">
        <v>2387</v>
      </c>
      <c r="F835" s="397">
        <v>4171</v>
      </c>
      <c r="G835" s="379">
        <v>1</v>
      </c>
      <c r="H835" s="379" t="s">
        <v>2442</v>
      </c>
    </row>
    <row r="836" spans="1:8" x14ac:dyDescent="0.25">
      <c r="A836" s="379" t="str">
        <f>IF(Tabel14[[#This Row],[DRG 2022]]=Tabel14[[#This Row],[DRG 2021]],"Nej","Ja")</f>
        <v>Ja</v>
      </c>
      <c r="B836" s="386" t="s">
        <v>2452</v>
      </c>
      <c r="D836" s="379" t="s">
        <v>2453</v>
      </c>
      <c r="E836" s="387">
        <v>71612</v>
      </c>
      <c r="F836" s="397" t="s">
        <v>2419</v>
      </c>
      <c r="G836" s="379">
        <v>24</v>
      </c>
      <c r="H836" s="379" t="s">
        <v>2441</v>
      </c>
    </row>
    <row r="837" spans="1:8" x14ac:dyDescent="0.25">
      <c r="A837" s="379" t="str">
        <f>IF(Tabel14[[#This Row],[DRG 2022]]=Tabel14[[#This Row],[DRG 2021]],"Nej","Ja")</f>
        <v>Nej</v>
      </c>
      <c r="B837" s="386" t="s">
        <v>1969</v>
      </c>
      <c r="C837" s="379" t="s">
        <v>1969</v>
      </c>
      <c r="D837" s="379" t="s">
        <v>689</v>
      </c>
      <c r="E837" s="387">
        <v>93326</v>
      </c>
      <c r="F837" s="397">
        <v>98002</v>
      </c>
      <c r="G837" s="379">
        <v>42</v>
      </c>
    </row>
    <row r="838" spans="1:8" x14ac:dyDescent="0.25">
      <c r="A838" s="379" t="str">
        <f>IF(Tabel14[[#This Row],[DRG 2022]]=Tabel14[[#This Row],[DRG 2021]],"Nej","Ja")</f>
        <v>Nej</v>
      </c>
      <c r="B838" s="386" t="s">
        <v>1970</v>
      </c>
      <c r="C838" s="379" t="s">
        <v>1970</v>
      </c>
      <c r="D838" s="379" t="s">
        <v>690</v>
      </c>
      <c r="E838" s="387">
        <v>28889</v>
      </c>
      <c r="F838" s="397">
        <v>23275</v>
      </c>
      <c r="G838" s="379">
        <v>9</v>
      </c>
    </row>
    <row r="839" spans="1:8" x14ac:dyDescent="0.25">
      <c r="A839" s="379" t="str">
        <f>IF(Tabel14[[#This Row],[DRG 2022]]=Tabel14[[#This Row],[DRG 2021]],"Nej","Ja")</f>
        <v>Nej</v>
      </c>
      <c r="B839" s="386" t="s">
        <v>1971</v>
      </c>
      <c r="C839" s="379" t="s">
        <v>1971</v>
      </c>
      <c r="D839" s="379" t="s">
        <v>691</v>
      </c>
      <c r="E839" s="387">
        <v>5806</v>
      </c>
      <c r="F839" s="397">
        <v>5973</v>
      </c>
      <c r="G839" s="379">
        <v>1</v>
      </c>
    </row>
    <row r="840" spans="1:8" x14ac:dyDescent="0.25">
      <c r="A840" s="379" t="str">
        <f>IF(Tabel14[[#This Row],[DRG 2022]]=Tabel14[[#This Row],[DRG 2021]],"Nej","Ja")</f>
        <v>Nej</v>
      </c>
      <c r="B840" s="386" t="s">
        <v>1972</v>
      </c>
      <c r="C840" s="379" t="s">
        <v>1972</v>
      </c>
      <c r="D840" s="379" t="s">
        <v>692</v>
      </c>
      <c r="E840" s="387">
        <v>2864</v>
      </c>
      <c r="F840" s="397">
        <v>3004</v>
      </c>
      <c r="G840" s="379">
        <v>1</v>
      </c>
    </row>
    <row r="841" spans="1:8" x14ac:dyDescent="0.25">
      <c r="A841" s="379" t="str">
        <f>IF(Tabel14[[#This Row],[DRG 2022]]=Tabel14[[#This Row],[DRG 2021]],"Nej","Ja")</f>
        <v>Nej</v>
      </c>
      <c r="B841" s="386" t="s">
        <v>1973</v>
      </c>
      <c r="C841" s="379" t="s">
        <v>1973</v>
      </c>
      <c r="D841" s="379" t="s">
        <v>693</v>
      </c>
      <c r="E841" s="387">
        <v>34020</v>
      </c>
      <c r="F841" s="397">
        <v>93155</v>
      </c>
      <c r="G841" s="379">
        <v>9</v>
      </c>
    </row>
    <row r="842" spans="1:8" x14ac:dyDescent="0.25">
      <c r="A842" s="379" t="str">
        <f>IF(Tabel14[[#This Row],[DRG 2022]]=Tabel14[[#This Row],[DRG 2021]],"Nej","Ja")</f>
        <v>Nej</v>
      </c>
      <c r="B842" s="386" t="s">
        <v>1974</v>
      </c>
      <c r="C842" s="379" t="s">
        <v>1974</v>
      </c>
      <c r="D842" s="379" t="s">
        <v>694</v>
      </c>
      <c r="E842" s="387">
        <v>8604</v>
      </c>
      <c r="F842" s="397">
        <v>34770</v>
      </c>
      <c r="G842" s="379">
        <v>1</v>
      </c>
    </row>
    <row r="843" spans="1:8" x14ac:dyDescent="0.25">
      <c r="A843" s="379" t="str">
        <f>IF(Tabel14[[#This Row],[DRG 2022]]=Tabel14[[#This Row],[DRG 2021]],"Nej","Ja")</f>
        <v>Nej</v>
      </c>
      <c r="B843" s="386" t="s">
        <v>1975</v>
      </c>
      <c r="C843" s="379" t="s">
        <v>1975</v>
      </c>
      <c r="D843" s="379" t="s">
        <v>695</v>
      </c>
      <c r="E843" s="387">
        <v>4363</v>
      </c>
      <c r="F843" s="397">
        <v>4120</v>
      </c>
      <c r="G843" s="379">
        <v>1</v>
      </c>
    </row>
    <row r="844" spans="1:8" x14ac:dyDescent="0.25">
      <c r="A844" s="379" t="str">
        <f>IF(Tabel14[[#This Row],[DRG 2022]]=Tabel14[[#This Row],[DRG 2021]],"Nej","Ja")</f>
        <v>Nej</v>
      </c>
      <c r="B844" s="386" t="s">
        <v>1976</v>
      </c>
      <c r="C844" s="379" t="s">
        <v>1976</v>
      </c>
      <c r="D844" s="379" t="s">
        <v>696</v>
      </c>
      <c r="E844" s="387">
        <v>2733</v>
      </c>
      <c r="F844" s="397">
        <v>2708</v>
      </c>
      <c r="G844" s="379">
        <v>1</v>
      </c>
    </row>
    <row r="845" spans="1:8" x14ac:dyDescent="0.25">
      <c r="A845" s="379" t="str">
        <f>IF(Tabel14[[#This Row],[DRG 2022]]=Tabel14[[#This Row],[DRG 2021]],"Nej","Ja")</f>
        <v>Nej</v>
      </c>
      <c r="B845" s="386" t="s">
        <v>1977</v>
      </c>
      <c r="C845" s="379" t="s">
        <v>1977</v>
      </c>
      <c r="D845" s="379" t="s">
        <v>697</v>
      </c>
      <c r="E845" s="387">
        <v>18083</v>
      </c>
      <c r="F845" s="397">
        <v>34678</v>
      </c>
      <c r="G845" s="379">
        <v>4</v>
      </c>
    </row>
    <row r="846" spans="1:8" x14ac:dyDescent="0.25">
      <c r="A846" s="379" t="str">
        <f>IF(Tabel14[[#This Row],[DRG 2022]]=Tabel14[[#This Row],[DRG 2021]],"Nej","Ja")</f>
        <v>Nej</v>
      </c>
      <c r="B846" s="386" t="s">
        <v>1978</v>
      </c>
      <c r="C846" s="379" t="s">
        <v>1978</v>
      </c>
      <c r="D846" s="379" t="s">
        <v>698</v>
      </c>
      <c r="E846" s="387">
        <v>5584</v>
      </c>
      <c r="F846" s="397">
        <v>5383</v>
      </c>
      <c r="G846" s="379">
        <v>1</v>
      </c>
    </row>
    <row r="847" spans="1:8" x14ac:dyDescent="0.25">
      <c r="A847" s="379" t="str">
        <f>IF(Tabel14[[#This Row],[DRG 2022]]=Tabel14[[#This Row],[DRG 2021]],"Nej","Ja")</f>
        <v>Nej</v>
      </c>
      <c r="B847" s="386" t="s">
        <v>1979</v>
      </c>
      <c r="C847" s="379" t="s">
        <v>1979</v>
      </c>
      <c r="D847" s="379" t="s">
        <v>699</v>
      </c>
      <c r="E847" s="387">
        <v>40509</v>
      </c>
      <c r="F847" s="397">
        <v>39154</v>
      </c>
      <c r="G847" s="379">
        <v>4</v>
      </c>
      <c r="H847" s="379" t="s">
        <v>2441</v>
      </c>
    </row>
    <row r="848" spans="1:8" x14ac:dyDescent="0.25">
      <c r="A848" s="379" t="str">
        <f>IF(Tabel14[[#This Row],[DRG 2022]]=Tabel14[[#This Row],[DRG 2021]],"Nej","Ja")</f>
        <v>Nej</v>
      </c>
      <c r="B848" s="386" t="s">
        <v>1980</v>
      </c>
      <c r="C848" s="379" t="s">
        <v>1980</v>
      </c>
      <c r="D848" s="379" t="s">
        <v>2410</v>
      </c>
      <c r="E848" s="387">
        <v>13815</v>
      </c>
      <c r="F848" s="397">
        <v>13764</v>
      </c>
      <c r="G848" s="379">
        <v>1</v>
      </c>
    </row>
    <row r="849" spans="1:8" x14ac:dyDescent="0.25">
      <c r="A849" s="379" t="str">
        <f>IF(Tabel14[[#This Row],[DRG 2022]]=Tabel14[[#This Row],[DRG 2021]],"Nej","Ja")</f>
        <v>Nej</v>
      </c>
      <c r="B849" s="386" t="s">
        <v>1981</v>
      </c>
      <c r="C849" s="379" t="s">
        <v>1981</v>
      </c>
      <c r="D849" s="379" t="s">
        <v>700</v>
      </c>
      <c r="E849" s="387">
        <v>10874</v>
      </c>
      <c r="F849" s="397">
        <v>10510</v>
      </c>
      <c r="G849" s="379">
        <v>1</v>
      </c>
    </row>
    <row r="850" spans="1:8" x14ac:dyDescent="0.25">
      <c r="A850" s="379" t="str">
        <f>IF(Tabel14[[#This Row],[DRG 2022]]=Tabel14[[#This Row],[DRG 2021]],"Nej","Ja")</f>
        <v>Nej</v>
      </c>
      <c r="B850" s="386" t="s">
        <v>1982</v>
      </c>
      <c r="C850" s="379" t="s">
        <v>1982</v>
      </c>
      <c r="D850" s="379" t="s">
        <v>2411</v>
      </c>
      <c r="E850" s="387">
        <v>10374</v>
      </c>
      <c r="F850" s="397">
        <v>10027</v>
      </c>
      <c r="G850" s="379">
        <v>1</v>
      </c>
    </row>
    <row r="851" spans="1:8" x14ac:dyDescent="0.25">
      <c r="A851" s="379" t="str">
        <f>IF(Tabel14[[#This Row],[DRG 2022]]=Tabel14[[#This Row],[DRG 2021]],"Nej","Ja")</f>
        <v>Nej</v>
      </c>
      <c r="B851" s="386" t="s">
        <v>1983</v>
      </c>
      <c r="C851" s="379" t="s">
        <v>1983</v>
      </c>
      <c r="D851" s="379" t="s">
        <v>701</v>
      </c>
      <c r="E851" s="387">
        <v>8949</v>
      </c>
      <c r="F851" s="397">
        <v>7694</v>
      </c>
      <c r="G851" s="379">
        <v>1</v>
      </c>
    </row>
    <row r="852" spans="1:8" x14ac:dyDescent="0.25">
      <c r="A852" s="379" t="str">
        <f>IF(Tabel14[[#This Row],[DRG 2022]]=Tabel14[[#This Row],[DRG 2021]],"Nej","Ja")</f>
        <v>Nej</v>
      </c>
      <c r="B852" s="386" t="s">
        <v>1984</v>
      </c>
      <c r="C852" s="379" t="s">
        <v>1984</v>
      </c>
      <c r="D852" s="379" t="s">
        <v>2181</v>
      </c>
      <c r="E852" s="387">
        <v>92720</v>
      </c>
      <c r="F852" s="397">
        <v>92832</v>
      </c>
      <c r="G852" s="379">
        <v>21</v>
      </c>
      <c r="H852" s="379" t="s">
        <v>2441</v>
      </c>
    </row>
    <row r="853" spans="1:8" x14ac:dyDescent="0.25">
      <c r="A853" s="379" t="str">
        <f>IF(Tabel14[[#This Row],[DRG 2022]]=Tabel14[[#This Row],[DRG 2021]],"Nej","Ja")</f>
        <v>Nej</v>
      </c>
      <c r="B853" s="386" t="s">
        <v>1985</v>
      </c>
      <c r="C853" s="379" t="s">
        <v>1985</v>
      </c>
      <c r="D853" s="379" t="s">
        <v>919</v>
      </c>
      <c r="E853" s="387">
        <v>95784</v>
      </c>
      <c r="F853" s="397">
        <v>48668</v>
      </c>
      <c r="G853" s="379">
        <v>7</v>
      </c>
      <c r="H853" s="379" t="s">
        <v>2441</v>
      </c>
    </row>
    <row r="854" spans="1:8" x14ac:dyDescent="0.25">
      <c r="A854" s="379" t="str">
        <f>IF(Tabel14[[#This Row],[DRG 2022]]=Tabel14[[#This Row],[DRG 2021]],"Nej","Ja")</f>
        <v>Nej</v>
      </c>
      <c r="B854" s="386" t="s">
        <v>1986</v>
      </c>
      <c r="C854" s="379" t="s">
        <v>1986</v>
      </c>
      <c r="D854" s="379" t="s">
        <v>702</v>
      </c>
      <c r="E854" s="387">
        <v>33117</v>
      </c>
      <c r="F854" s="397">
        <v>33462</v>
      </c>
      <c r="G854" s="379">
        <v>6</v>
      </c>
      <c r="H854" s="379" t="s">
        <v>2441</v>
      </c>
    </row>
    <row r="855" spans="1:8" x14ac:dyDescent="0.25">
      <c r="A855" s="379" t="str">
        <f>IF(Tabel14[[#This Row],[DRG 2022]]=Tabel14[[#This Row],[DRG 2021]],"Nej","Ja")</f>
        <v>Nej</v>
      </c>
      <c r="B855" s="386" t="s">
        <v>1987</v>
      </c>
      <c r="C855" s="379" t="s">
        <v>1987</v>
      </c>
      <c r="D855" s="379" t="s">
        <v>703</v>
      </c>
      <c r="E855" s="387">
        <v>36243</v>
      </c>
      <c r="F855" s="397">
        <v>35030</v>
      </c>
      <c r="G855" s="379">
        <v>1</v>
      </c>
    </row>
    <row r="856" spans="1:8" x14ac:dyDescent="0.25">
      <c r="A856" s="379" t="str">
        <f>IF(Tabel14[[#This Row],[DRG 2022]]=Tabel14[[#This Row],[DRG 2021]],"Nej","Ja")</f>
        <v>Nej</v>
      </c>
      <c r="B856" s="386" t="s">
        <v>1988</v>
      </c>
      <c r="C856" s="379" t="s">
        <v>1988</v>
      </c>
      <c r="D856" s="379" t="s">
        <v>704</v>
      </c>
      <c r="E856" s="387">
        <v>25898</v>
      </c>
      <c r="F856" s="397">
        <v>25032</v>
      </c>
      <c r="G856" s="379">
        <v>1</v>
      </c>
    </row>
    <row r="857" spans="1:8" x14ac:dyDescent="0.25">
      <c r="A857" s="379" t="str">
        <f>IF(Tabel14[[#This Row],[DRG 2022]]=Tabel14[[#This Row],[DRG 2021]],"Nej","Ja")</f>
        <v>Nej</v>
      </c>
      <c r="B857" s="386" t="s">
        <v>1989</v>
      </c>
      <c r="C857" s="379" t="s">
        <v>1989</v>
      </c>
      <c r="D857" s="379" t="s">
        <v>705</v>
      </c>
      <c r="E857" s="387">
        <v>18164</v>
      </c>
      <c r="F857" s="397">
        <v>17556</v>
      </c>
      <c r="G857" s="379">
        <v>1</v>
      </c>
    </row>
    <row r="858" spans="1:8" x14ac:dyDescent="0.25">
      <c r="A858" s="379" t="str">
        <f>IF(Tabel14[[#This Row],[DRG 2022]]=Tabel14[[#This Row],[DRG 2021]],"Nej","Ja")</f>
        <v>Nej</v>
      </c>
      <c r="B858" s="386" t="s">
        <v>1990</v>
      </c>
      <c r="C858" s="379" t="s">
        <v>1990</v>
      </c>
      <c r="D858" s="379" t="s">
        <v>2412</v>
      </c>
      <c r="E858" s="387">
        <v>22724</v>
      </c>
      <c r="F858" s="397">
        <v>24624</v>
      </c>
      <c r="G858" s="379">
        <v>1</v>
      </c>
    </row>
    <row r="859" spans="1:8" x14ac:dyDescent="0.25">
      <c r="A859" s="379" t="str">
        <f>IF(Tabel14[[#This Row],[DRG 2022]]=Tabel14[[#This Row],[DRG 2021]],"Nej","Ja")</f>
        <v>Nej</v>
      </c>
      <c r="B859" s="386" t="s">
        <v>1991</v>
      </c>
      <c r="C859" s="379" t="s">
        <v>1991</v>
      </c>
      <c r="D859" s="379" t="s">
        <v>706</v>
      </c>
      <c r="E859" s="387">
        <v>22304</v>
      </c>
      <c r="F859" s="397">
        <v>21558</v>
      </c>
      <c r="G859" s="379">
        <v>1</v>
      </c>
    </row>
    <row r="860" spans="1:8" x14ac:dyDescent="0.25">
      <c r="A860" s="379" t="str">
        <f>IF(Tabel14[[#This Row],[DRG 2022]]=Tabel14[[#This Row],[DRG 2021]],"Nej","Ja")</f>
        <v>Nej</v>
      </c>
      <c r="B860" s="386" t="s">
        <v>1992</v>
      </c>
      <c r="C860" s="379" t="s">
        <v>1992</v>
      </c>
      <c r="D860" s="379" t="s">
        <v>707</v>
      </c>
      <c r="E860" s="387">
        <v>10106</v>
      </c>
      <c r="F860" s="397">
        <v>9768</v>
      </c>
      <c r="G860" s="379">
        <v>11</v>
      </c>
      <c r="H860" s="379" t="s">
        <v>2441</v>
      </c>
    </row>
    <row r="861" spans="1:8" x14ac:dyDescent="0.25">
      <c r="A861" s="379" t="str">
        <f>IF(Tabel14[[#This Row],[DRG 2022]]=Tabel14[[#This Row],[DRG 2021]],"Nej","Ja")</f>
        <v>Nej</v>
      </c>
      <c r="B861" s="386" t="s">
        <v>1993</v>
      </c>
      <c r="C861" s="379" t="s">
        <v>1993</v>
      </c>
      <c r="D861" s="379" t="s">
        <v>708</v>
      </c>
      <c r="E861" s="387">
        <v>81783</v>
      </c>
      <c r="F861" s="397">
        <v>73112</v>
      </c>
      <c r="G861" s="379">
        <v>20</v>
      </c>
      <c r="H861" s="379" t="s">
        <v>2441</v>
      </c>
    </row>
    <row r="862" spans="1:8" x14ac:dyDescent="0.25">
      <c r="A862" s="379" t="str">
        <f>IF(Tabel14[[#This Row],[DRG 2022]]=Tabel14[[#This Row],[DRG 2021]],"Nej","Ja")</f>
        <v>Nej</v>
      </c>
      <c r="B862" s="386" t="s">
        <v>1994</v>
      </c>
      <c r="C862" s="379" t="s">
        <v>1994</v>
      </c>
      <c r="D862" s="379" t="s">
        <v>709</v>
      </c>
      <c r="E862" s="387">
        <v>20604</v>
      </c>
      <c r="F862" s="397">
        <v>16043</v>
      </c>
      <c r="G862" s="379">
        <v>1</v>
      </c>
      <c r="H862" s="379" t="s">
        <v>2420</v>
      </c>
    </row>
    <row r="863" spans="1:8" x14ac:dyDescent="0.25">
      <c r="A863" s="379" t="str">
        <f>IF(Tabel14[[#This Row],[DRG 2022]]=Tabel14[[#This Row],[DRG 2021]],"Nej","Ja")</f>
        <v>Nej</v>
      </c>
      <c r="B863" s="386" t="s">
        <v>1995</v>
      </c>
      <c r="C863" s="379" t="s">
        <v>1995</v>
      </c>
      <c r="D863" s="379" t="s">
        <v>2182</v>
      </c>
      <c r="E863" s="387">
        <v>6775</v>
      </c>
      <c r="F863" s="397">
        <v>8623</v>
      </c>
      <c r="G863" s="379">
        <v>1</v>
      </c>
      <c r="H863" s="379" t="s">
        <v>2442</v>
      </c>
    </row>
    <row r="864" spans="1:8" x14ac:dyDescent="0.25">
      <c r="A864" s="379" t="str">
        <f>IF(Tabel14[[#This Row],[DRG 2022]]=Tabel14[[#This Row],[DRG 2021]],"Nej","Ja")</f>
        <v>Nej</v>
      </c>
      <c r="B864" s="386" t="s">
        <v>1996</v>
      </c>
      <c r="C864" s="379" t="s">
        <v>1996</v>
      </c>
      <c r="D864" s="379" t="s">
        <v>2183</v>
      </c>
      <c r="E864" s="387">
        <v>30131</v>
      </c>
      <c r="F864" s="397">
        <v>29123</v>
      </c>
      <c r="G864" s="379">
        <v>1</v>
      </c>
      <c r="H864" s="379" t="s">
        <v>2442</v>
      </c>
    </row>
    <row r="865" spans="1:8" x14ac:dyDescent="0.25">
      <c r="A865" s="379" t="str">
        <f>IF(Tabel14[[#This Row],[DRG 2022]]=Tabel14[[#This Row],[DRG 2021]],"Nej","Ja")</f>
        <v>Nej</v>
      </c>
      <c r="B865" s="386" t="s">
        <v>2276</v>
      </c>
      <c r="C865" s="379" t="s">
        <v>2276</v>
      </c>
      <c r="D865" s="379" t="s">
        <v>2277</v>
      </c>
      <c r="E865" s="387">
        <v>12068</v>
      </c>
      <c r="F865" s="397">
        <v>8847</v>
      </c>
      <c r="G865" s="379">
        <v>1</v>
      </c>
      <c r="H865" s="379" t="s">
        <v>2442</v>
      </c>
    </row>
    <row r="866" spans="1:8" x14ac:dyDescent="0.25">
      <c r="A866" s="379" t="str">
        <f>IF(Tabel14[[#This Row],[DRG 2022]]=Tabel14[[#This Row],[DRG 2021]],"Nej","Ja")</f>
        <v>Nej</v>
      </c>
      <c r="B866" s="386" t="s">
        <v>1997</v>
      </c>
      <c r="C866" s="379" t="s">
        <v>1997</v>
      </c>
      <c r="D866" s="379" t="s">
        <v>785</v>
      </c>
      <c r="E866" s="387">
        <v>11162</v>
      </c>
      <c r="F866" s="397">
        <v>11236</v>
      </c>
      <c r="G866" s="379">
        <v>1</v>
      </c>
      <c r="H866" s="379" t="s">
        <v>2442</v>
      </c>
    </row>
    <row r="867" spans="1:8" x14ac:dyDescent="0.25">
      <c r="A867" s="379" t="str">
        <f>IF(Tabel14[[#This Row],[DRG 2022]]=Tabel14[[#This Row],[DRG 2021]],"Nej","Ja")</f>
        <v>Nej</v>
      </c>
      <c r="B867" s="386" t="s">
        <v>1998</v>
      </c>
      <c r="C867" s="379" t="s">
        <v>1998</v>
      </c>
      <c r="D867" s="379" t="s">
        <v>786</v>
      </c>
      <c r="E867" s="387">
        <v>2416</v>
      </c>
      <c r="F867" s="397">
        <v>2738</v>
      </c>
      <c r="G867" s="379">
        <v>1</v>
      </c>
      <c r="H867" s="379" t="s">
        <v>2442</v>
      </c>
    </row>
    <row r="868" spans="1:8" x14ac:dyDescent="0.25">
      <c r="A868" s="379" t="str">
        <f>IF(Tabel14[[#This Row],[DRG 2022]]=Tabel14[[#This Row],[DRG 2021]],"Nej","Ja")</f>
        <v>Nej</v>
      </c>
      <c r="B868" s="386" t="s">
        <v>1999</v>
      </c>
      <c r="C868" s="379" t="s">
        <v>1999</v>
      </c>
      <c r="D868" s="379" t="s">
        <v>787</v>
      </c>
      <c r="E868" s="387">
        <v>2057</v>
      </c>
      <c r="F868" s="397">
        <v>2319</v>
      </c>
      <c r="G868" s="379">
        <v>1</v>
      </c>
      <c r="H868" s="379" t="s">
        <v>2442</v>
      </c>
    </row>
    <row r="869" spans="1:8" x14ac:dyDescent="0.25">
      <c r="A869" s="379" t="str">
        <f>IF(Tabel14[[#This Row],[DRG 2022]]=Tabel14[[#This Row],[DRG 2021]],"Nej","Ja")</f>
        <v>Nej</v>
      </c>
      <c r="B869" s="386" t="s">
        <v>2000</v>
      </c>
      <c r="C869" s="379" t="s">
        <v>2000</v>
      </c>
      <c r="D869" s="379" t="s">
        <v>788</v>
      </c>
      <c r="E869" s="387">
        <v>9394</v>
      </c>
      <c r="F869" s="397">
        <v>9745</v>
      </c>
      <c r="G869" s="379">
        <v>1</v>
      </c>
      <c r="H869" s="379" t="s">
        <v>2442</v>
      </c>
    </row>
    <row r="870" spans="1:8" x14ac:dyDescent="0.25">
      <c r="A870" s="379" t="str">
        <f>IF(Tabel14[[#This Row],[DRG 2022]]=Tabel14[[#This Row],[DRG 2021]],"Nej","Ja")</f>
        <v>Nej</v>
      </c>
      <c r="B870" s="386" t="s">
        <v>2001</v>
      </c>
      <c r="C870" s="379" t="s">
        <v>2001</v>
      </c>
      <c r="D870" s="379" t="s">
        <v>789</v>
      </c>
      <c r="E870" s="387">
        <v>3753</v>
      </c>
      <c r="F870" s="397">
        <v>2995</v>
      </c>
      <c r="G870" s="379">
        <v>1</v>
      </c>
      <c r="H870" s="379" t="s">
        <v>2442</v>
      </c>
    </row>
    <row r="871" spans="1:8" x14ac:dyDescent="0.25">
      <c r="A871" s="379" t="str">
        <f>IF(Tabel14[[#This Row],[DRG 2022]]=Tabel14[[#This Row],[DRG 2021]],"Nej","Ja")</f>
        <v>Nej</v>
      </c>
      <c r="B871" s="386" t="s">
        <v>2002</v>
      </c>
      <c r="C871" s="379" t="s">
        <v>2002</v>
      </c>
      <c r="D871" s="379" t="s">
        <v>790</v>
      </c>
      <c r="E871" s="387">
        <v>2411</v>
      </c>
      <c r="F871" s="397">
        <v>2007</v>
      </c>
      <c r="G871" s="379">
        <v>1</v>
      </c>
      <c r="H871" s="379" t="s">
        <v>2442</v>
      </c>
    </row>
    <row r="872" spans="1:8" x14ac:dyDescent="0.25">
      <c r="A872" s="379" t="str">
        <f>IF(Tabel14[[#This Row],[DRG 2022]]=Tabel14[[#This Row],[DRG 2021]],"Nej","Ja")</f>
        <v>Nej</v>
      </c>
      <c r="B872" s="386" t="s">
        <v>2003</v>
      </c>
      <c r="C872" s="379" t="s">
        <v>2003</v>
      </c>
      <c r="D872" s="379" t="s">
        <v>791</v>
      </c>
      <c r="E872" s="387">
        <v>1979</v>
      </c>
      <c r="F872" s="397">
        <v>1835</v>
      </c>
      <c r="G872" s="379">
        <v>1</v>
      </c>
      <c r="H872" s="379" t="s">
        <v>2442</v>
      </c>
    </row>
    <row r="873" spans="1:8" x14ac:dyDescent="0.25">
      <c r="A873" s="379" t="str">
        <f>IF(Tabel14[[#This Row],[DRG 2022]]=Tabel14[[#This Row],[DRG 2021]],"Nej","Ja")</f>
        <v>Nej</v>
      </c>
      <c r="B873" s="386" t="s">
        <v>2004</v>
      </c>
      <c r="C873" s="379" t="s">
        <v>2004</v>
      </c>
      <c r="D873" s="379" t="s">
        <v>792</v>
      </c>
      <c r="E873" s="387">
        <v>4460</v>
      </c>
      <c r="F873" s="397">
        <v>4311</v>
      </c>
      <c r="G873" s="379">
        <v>1</v>
      </c>
      <c r="H873" s="379" t="s">
        <v>2442</v>
      </c>
    </row>
    <row r="874" spans="1:8" x14ac:dyDescent="0.25">
      <c r="A874" s="379" t="str">
        <f>IF(Tabel14[[#This Row],[DRG 2022]]=Tabel14[[#This Row],[DRG 2021]],"Nej","Ja")</f>
        <v>Nej</v>
      </c>
      <c r="B874" s="386" t="s">
        <v>2005</v>
      </c>
      <c r="C874" s="379" t="s">
        <v>2005</v>
      </c>
      <c r="D874" s="379" t="s">
        <v>793</v>
      </c>
      <c r="E874" s="387">
        <v>2048</v>
      </c>
      <c r="F874" s="397">
        <v>1979</v>
      </c>
      <c r="G874" s="379">
        <v>1</v>
      </c>
      <c r="H874" s="379" t="s">
        <v>2442</v>
      </c>
    </row>
    <row r="875" spans="1:8" x14ac:dyDescent="0.25">
      <c r="A875" s="379" t="str">
        <f>IF(Tabel14[[#This Row],[DRG 2022]]=Tabel14[[#This Row],[DRG 2021]],"Nej","Ja")</f>
        <v>Nej</v>
      </c>
      <c r="B875" s="386" t="s">
        <v>2006</v>
      </c>
      <c r="C875" s="379" t="s">
        <v>2006</v>
      </c>
      <c r="D875" s="379" t="s">
        <v>794</v>
      </c>
      <c r="E875" s="387">
        <v>1883</v>
      </c>
      <c r="F875" s="397">
        <v>1820</v>
      </c>
      <c r="G875" s="379">
        <v>1</v>
      </c>
      <c r="H875" s="379" t="s">
        <v>2442</v>
      </c>
    </row>
    <row r="876" spans="1:8" x14ac:dyDescent="0.25">
      <c r="A876" s="379" t="str">
        <f>IF(Tabel14[[#This Row],[DRG 2022]]=Tabel14[[#This Row],[DRG 2021]],"Nej","Ja")</f>
        <v>Nej</v>
      </c>
      <c r="B876" s="386" t="s">
        <v>2007</v>
      </c>
      <c r="C876" s="379" t="s">
        <v>2007</v>
      </c>
      <c r="D876" s="379" t="s">
        <v>795</v>
      </c>
      <c r="E876" s="387">
        <v>1462</v>
      </c>
      <c r="F876" s="397">
        <v>1484</v>
      </c>
      <c r="G876" s="379">
        <v>1</v>
      </c>
      <c r="H876" s="379" t="s">
        <v>2442</v>
      </c>
    </row>
    <row r="877" spans="1:8" x14ac:dyDescent="0.25">
      <c r="A877" s="379" t="str">
        <f>IF(Tabel14[[#This Row],[DRG 2022]]=Tabel14[[#This Row],[DRG 2021]],"Nej","Ja")</f>
        <v>Nej</v>
      </c>
      <c r="B877" s="386" t="s">
        <v>2008</v>
      </c>
      <c r="C877" s="379" t="s">
        <v>2008</v>
      </c>
      <c r="D877" s="379" t="s">
        <v>796</v>
      </c>
      <c r="E877" s="387">
        <v>14561</v>
      </c>
      <c r="F877" s="397">
        <v>5333</v>
      </c>
      <c r="G877" s="379">
        <v>1</v>
      </c>
      <c r="H877" s="379" t="s">
        <v>2442</v>
      </c>
    </row>
    <row r="878" spans="1:8" x14ac:dyDescent="0.25">
      <c r="A878" s="379" t="str">
        <f>IF(Tabel14[[#This Row],[DRG 2022]]=Tabel14[[#This Row],[DRG 2021]],"Nej","Ja")</f>
        <v>Nej</v>
      </c>
      <c r="B878" s="386" t="s">
        <v>2009</v>
      </c>
      <c r="C878" s="379" t="s">
        <v>2009</v>
      </c>
      <c r="D878" s="379" t="s">
        <v>797</v>
      </c>
      <c r="E878" s="387">
        <v>3471</v>
      </c>
      <c r="F878" s="397">
        <v>1583</v>
      </c>
      <c r="G878" s="379">
        <v>1</v>
      </c>
      <c r="H878" s="379" t="s">
        <v>2442</v>
      </c>
    </row>
    <row r="879" spans="1:8" x14ac:dyDescent="0.25">
      <c r="A879" s="379" t="str">
        <f>IF(Tabel14[[#This Row],[DRG 2022]]=Tabel14[[#This Row],[DRG 2021]],"Nej","Ja")</f>
        <v>Nej</v>
      </c>
      <c r="B879" s="386" t="s">
        <v>2010</v>
      </c>
      <c r="C879" s="379" t="s">
        <v>2010</v>
      </c>
      <c r="D879" s="379" t="s">
        <v>798</v>
      </c>
      <c r="E879" s="387">
        <v>690</v>
      </c>
      <c r="F879" s="397">
        <v>663</v>
      </c>
      <c r="G879" s="379">
        <v>1</v>
      </c>
      <c r="H879" s="379" t="s">
        <v>2442</v>
      </c>
    </row>
    <row r="880" spans="1:8" x14ac:dyDescent="0.25">
      <c r="A880" s="379" t="str">
        <f>IF(Tabel14[[#This Row],[DRG 2022]]=Tabel14[[#This Row],[DRG 2021]],"Nej","Ja")</f>
        <v>Nej</v>
      </c>
      <c r="B880" s="386" t="s">
        <v>2011</v>
      </c>
      <c r="C880" s="379" t="s">
        <v>2011</v>
      </c>
      <c r="D880" s="379" t="s">
        <v>799</v>
      </c>
      <c r="E880" s="387">
        <v>4344</v>
      </c>
      <c r="F880" s="397">
        <v>2807</v>
      </c>
      <c r="G880" s="379">
        <v>1</v>
      </c>
      <c r="H880" s="379" t="s">
        <v>2442</v>
      </c>
    </row>
    <row r="881" spans="1:8" x14ac:dyDescent="0.25">
      <c r="A881" s="379" t="str">
        <f>IF(Tabel14[[#This Row],[DRG 2022]]=Tabel14[[#This Row],[DRG 2021]],"Nej","Ja")</f>
        <v>Nej</v>
      </c>
      <c r="B881" s="386" t="s">
        <v>2012</v>
      </c>
      <c r="C881" s="379" t="s">
        <v>2012</v>
      </c>
      <c r="D881" s="379" t="s">
        <v>800</v>
      </c>
      <c r="E881" s="387">
        <v>2096</v>
      </c>
      <c r="F881" s="397">
        <v>741</v>
      </c>
      <c r="G881" s="379">
        <v>1</v>
      </c>
      <c r="H881" s="379" t="s">
        <v>2442</v>
      </c>
    </row>
    <row r="882" spans="1:8" x14ac:dyDescent="0.25">
      <c r="A882" s="379" t="str">
        <f>IF(Tabel14[[#This Row],[DRG 2022]]=Tabel14[[#This Row],[DRG 2021]],"Nej","Ja")</f>
        <v>Nej</v>
      </c>
      <c r="B882" s="386" t="s">
        <v>2013</v>
      </c>
      <c r="C882" s="379" t="s">
        <v>2013</v>
      </c>
      <c r="D882" s="379" t="s">
        <v>801</v>
      </c>
      <c r="E882" s="387">
        <v>3399</v>
      </c>
      <c r="F882" s="397">
        <v>744</v>
      </c>
      <c r="G882" s="379">
        <v>1</v>
      </c>
      <c r="H882" s="379" t="s">
        <v>2442</v>
      </c>
    </row>
    <row r="883" spans="1:8" x14ac:dyDescent="0.25">
      <c r="A883" s="379" t="str">
        <f>IF(Tabel14[[#This Row],[DRG 2022]]=Tabel14[[#This Row],[DRG 2021]],"Nej","Ja")</f>
        <v>Nej</v>
      </c>
      <c r="B883" s="386" t="s">
        <v>2014</v>
      </c>
      <c r="C883" s="379" t="s">
        <v>2014</v>
      </c>
      <c r="D883" s="379" t="s">
        <v>802</v>
      </c>
      <c r="E883" s="387">
        <v>1640</v>
      </c>
      <c r="F883" s="397">
        <v>505</v>
      </c>
      <c r="G883" s="379">
        <v>1</v>
      </c>
      <c r="H883" s="379" t="s">
        <v>2442</v>
      </c>
    </row>
    <row r="884" spans="1:8" x14ac:dyDescent="0.25">
      <c r="A884" s="379" t="str">
        <f>IF(Tabel14[[#This Row],[DRG 2022]]=Tabel14[[#This Row],[DRG 2021]],"Nej","Ja")</f>
        <v>Nej</v>
      </c>
      <c r="B884" s="386" t="s">
        <v>2015</v>
      </c>
      <c r="C884" s="379" t="s">
        <v>2015</v>
      </c>
      <c r="D884" s="379" t="s">
        <v>903</v>
      </c>
      <c r="E884" s="387">
        <v>5562</v>
      </c>
      <c r="F884" s="397">
        <v>4860</v>
      </c>
      <c r="G884" s="379">
        <v>1</v>
      </c>
      <c r="H884" s="379" t="s">
        <v>2442</v>
      </c>
    </row>
    <row r="885" spans="1:8" x14ac:dyDescent="0.25">
      <c r="A885" s="379" t="str">
        <f>IF(Tabel14[[#This Row],[DRG 2022]]=Tabel14[[#This Row],[DRG 2021]],"Nej","Ja")</f>
        <v>Nej</v>
      </c>
      <c r="B885" s="386" t="s">
        <v>2016</v>
      </c>
      <c r="C885" s="379" t="s">
        <v>2016</v>
      </c>
      <c r="D885" s="379" t="s">
        <v>904</v>
      </c>
      <c r="E885" s="387">
        <v>4999</v>
      </c>
      <c r="F885" s="397">
        <v>4928</v>
      </c>
      <c r="G885" s="379">
        <v>1</v>
      </c>
      <c r="H885" s="379" t="s">
        <v>2442</v>
      </c>
    </row>
    <row r="886" spans="1:8" x14ac:dyDescent="0.25">
      <c r="A886" s="379" t="str">
        <f>IF(Tabel14[[#This Row],[DRG 2022]]=Tabel14[[#This Row],[DRG 2021]],"Nej","Ja")</f>
        <v>Nej</v>
      </c>
      <c r="B886" s="386" t="s">
        <v>2017</v>
      </c>
      <c r="C886" s="379" t="s">
        <v>2017</v>
      </c>
      <c r="D886" s="379" t="s">
        <v>905</v>
      </c>
      <c r="E886" s="387">
        <v>4595</v>
      </c>
      <c r="F886" s="397">
        <v>2583</v>
      </c>
      <c r="G886" s="379">
        <v>1</v>
      </c>
      <c r="H886" s="379" t="s">
        <v>2442</v>
      </c>
    </row>
    <row r="887" spans="1:8" x14ac:dyDescent="0.25">
      <c r="A887" s="379" t="str">
        <f>IF(Tabel14[[#This Row],[DRG 2022]]=Tabel14[[#This Row],[DRG 2021]],"Nej","Ja")</f>
        <v>Nej</v>
      </c>
      <c r="B887" s="386" t="s">
        <v>2018</v>
      </c>
      <c r="C887" s="379" t="s">
        <v>2018</v>
      </c>
      <c r="D887" s="379" t="s">
        <v>906</v>
      </c>
      <c r="E887" s="387">
        <v>3173</v>
      </c>
      <c r="F887" s="397">
        <v>2908</v>
      </c>
      <c r="G887" s="379">
        <v>1</v>
      </c>
      <c r="H887" s="379" t="s">
        <v>2442</v>
      </c>
    </row>
    <row r="888" spans="1:8" x14ac:dyDescent="0.25">
      <c r="A888" s="379" t="str">
        <f>IF(Tabel14[[#This Row],[DRG 2022]]=Tabel14[[#This Row],[DRG 2021]],"Nej","Ja")</f>
        <v>Nej</v>
      </c>
      <c r="B888" s="386" t="s">
        <v>2019</v>
      </c>
      <c r="C888" s="379" t="s">
        <v>2019</v>
      </c>
      <c r="D888" s="379" t="s">
        <v>907</v>
      </c>
      <c r="E888" s="387">
        <v>2756</v>
      </c>
      <c r="F888" s="397">
        <v>2570</v>
      </c>
      <c r="G888" s="379">
        <v>1</v>
      </c>
      <c r="H888" s="379" t="s">
        <v>2442</v>
      </c>
    </row>
    <row r="889" spans="1:8" x14ac:dyDescent="0.25">
      <c r="A889" s="379" t="str">
        <f>IF(Tabel14[[#This Row],[DRG 2022]]=Tabel14[[#This Row],[DRG 2021]],"Nej","Ja")</f>
        <v>Nej</v>
      </c>
      <c r="B889" s="386" t="s">
        <v>2020</v>
      </c>
      <c r="C889" s="379" t="s">
        <v>2020</v>
      </c>
      <c r="D889" s="379" t="s">
        <v>908</v>
      </c>
      <c r="E889" s="387">
        <v>2583</v>
      </c>
      <c r="F889" s="397">
        <v>2408</v>
      </c>
      <c r="G889" s="379">
        <v>1</v>
      </c>
      <c r="H889" s="379" t="s">
        <v>2442</v>
      </c>
    </row>
    <row r="890" spans="1:8" x14ac:dyDescent="0.25">
      <c r="A890" s="379" t="str">
        <f>IF(Tabel14[[#This Row],[DRG 2022]]=Tabel14[[#This Row],[DRG 2021]],"Nej","Ja")</f>
        <v>Nej</v>
      </c>
      <c r="B890" s="386" t="s">
        <v>2021</v>
      </c>
      <c r="C890" s="379" t="s">
        <v>2021</v>
      </c>
      <c r="D890" s="379" t="s">
        <v>909</v>
      </c>
      <c r="E890" s="387">
        <v>1738</v>
      </c>
      <c r="F890" s="397">
        <v>1991</v>
      </c>
      <c r="G890" s="379">
        <v>1</v>
      </c>
      <c r="H890" s="379" t="s">
        <v>2442</v>
      </c>
    </row>
    <row r="891" spans="1:8" x14ac:dyDescent="0.25">
      <c r="A891" s="379" t="str">
        <f>IF(Tabel14[[#This Row],[DRG 2022]]=Tabel14[[#This Row],[DRG 2021]],"Nej","Ja")</f>
        <v>Nej</v>
      </c>
      <c r="B891" s="386" t="s">
        <v>2022</v>
      </c>
      <c r="C891" s="379" t="s">
        <v>2022</v>
      </c>
      <c r="D891" s="379" t="s">
        <v>2413</v>
      </c>
      <c r="E891" s="387">
        <v>10564</v>
      </c>
      <c r="F891" s="397">
        <v>5651</v>
      </c>
      <c r="G891" s="379">
        <v>1</v>
      </c>
      <c r="H891" s="379" t="s">
        <v>2442</v>
      </c>
    </row>
    <row r="892" spans="1:8" x14ac:dyDescent="0.25">
      <c r="A892" s="379" t="str">
        <f>IF(Tabel14[[#This Row],[DRG 2022]]=Tabel14[[#This Row],[DRG 2021]],"Nej","Ja")</f>
        <v>Nej</v>
      </c>
      <c r="B892" s="386" t="s">
        <v>2023</v>
      </c>
      <c r="C892" s="379" t="s">
        <v>2023</v>
      </c>
      <c r="D892" s="379" t="s">
        <v>805</v>
      </c>
      <c r="E892" s="387">
        <v>4484</v>
      </c>
      <c r="F892" s="397">
        <v>4704</v>
      </c>
      <c r="G892" s="379">
        <v>1</v>
      </c>
      <c r="H892" s="379" t="s">
        <v>2442</v>
      </c>
    </row>
    <row r="893" spans="1:8" x14ac:dyDescent="0.25">
      <c r="A893" s="379" t="str">
        <f>IF(Tabel14[[#This Row],[DRG 2022]]=Tabel14[[#This Row],[DRG 2021]],"Nej","Ja")</f>
        <v>Nej</v>
      </c>
      <c r="B893" s="386" t="s">
        <v>2024</v>
      </c>
      <c r="C893" s="379" t="s">
        <v>2024</v>
      </c>
      <c r="D893" s="379" t="s">
        <v>806</v>
      </c>
      <c r="E893" s="387">
        <v>3150</v>
      </c>
      <c r="F893" s="397">
        <v>3431</v>
      </c>
      <c r="G893" s="379">
        <v>1</v>
      </c>
      <c r="H893" s="379" t="s">
        <v>2442</v>
      </c>
    </row>
    <row r="894" spans="1:8" x14ac:dyDescent="0.25">
      <c r="A894" s="379" t="str">
        <f>IF(Tabel14[[#This Row],[DRG 2022]]=Tabel14[[#This Row],[DRG 2021]],"Nej","Ja")</f>
        <v>Nej</v>
      </c>
      <c r="B894" s="386" t="s">
        <v>2025</v>
      </c>
      <c r="C894" s="379" t="s">
        <v>2025</v>
      </c>
      <c r="D894" s="379" t="s">
        <v>807</v>
      </c>
      <c r="E894" s="387">
        <v>7032</v>
      </c>
      <c r="F894" s="397">
        <v>4890</v>
      </c>
      <c r="G894" s="379">
        <v>1</v>
      </c>
      <c r="H894" s="379" t="s">
        <v>2442</v>
      </c>
    </row>
    <row r="895" spans="1:8" x14ac:dyDescent="0.25">
      <c r="A895" s="379" t="str">
        <f>IF(Tabel14[[#This Row],[DRG 2022]]=Tabel14[[#This Row],[DRG 2021]],"Nej","Ja")</f>
        <v>Nej</v>
      </c>
      <c r="B895" s="386" t="s">
        <v>2026</v>
      </c>
      <c r="C895" s="379" t="s">
        <v>2026</v>
      </c>
      <c r="D895" s="379" t="s">
        <v>2414</v>
      </c>
      <c r="E895" s="387">
        <v>9761</v>
      </c>
      <c r="F895" s="397">
        <v>9596</v>
      </c>
      <c r="G895" s="379">
        <v>1</v>
      </c>
      <c r="H895" s="379" t="s">
        <v>2442</v>
      </c>
    </row>
    <row r="896" spans="1:8" x14ac:dyDescent="0.25">
      <c r="A896" s="379" t="str">
        <f>IF(Tabel14[[#This Row],[DRG 2022]]=Tabel14[[#This Row],[DRG 2021]],"Nej","Ja")</f>
        <v>Nej</v>
      </c>
      <c r="B896" s="386" t="s">
        <v>2027</v>
      </c>
      <c r="C896" s="379" t="s">
        <v>2027</v>
      </c>
      <c r="D896" s="379" t="s">
        <v>910</v>
      </c>
      <c r="E896" s="387">
        <v>8763</v>
      </c>
      <c r="F896" s="397">
        <v>9947</v>
      </c>
      <c r="G896" s="379">
        <v>1</v>
      </c>
      <c r="H896" s="379" t="s">
        <v>2442</v>
      </c>
    </row>
    <row r="897" spans="1:8" x14ac:dyDescent="0.25">
      <c r="A897" s="379" t="str">
        <f>IF(Tabel14[[#This Row],[DRG 2022]]=Tabel14[[#This Row],[DRG 2021]],"Nej","Ja")</f>
        <v>Nej</v>
      </c>
      <c r="B897" s="386" t="s">
        <v>2028</v>
      </c>
      <c r="C897" s="379" t="s">
        <v>2028</v>
      </c>
      <c r="D897" s="379" t="s">
        <v>820</v>
      </c>
      <c r="E897" s="387">
        <v>5424</v>
      </c>
      <c r="F897" s="397">
        <v>5243</v>
      </c>
      <c r="G897" s="379">
        <v>1</v>
      </c>
      <c r="H897" s="379" t="s">
        <v>2442</v>
      </c>
    </row>
    <row r="898" spans="1:8" x14ac:dyDescent="0.25">
      <c r="A898" s="379" t="str">
        <f>IF(Tabel14[[#This Row],[DRG 2022]]=Tabel14[[#This Row],[DRG 2021]],"Nej","Ja")</f>
        <v>Nej</v>
      </c>
      <c r="B898" s="386" t="s">
        <v>2029</v>
      </c>
      <c r="C898" s="379" t="s">
        <v>2029</v>
      </c>
      <c r="D898" s="379" t="s">
        <v>821</v>
      </c>
      <c r="E898" s="387">
        <v>4531</v>
      </c>
      <c r="F898" s="397">
        <v>4379</v>
      </c>
      <c r="G898" s="379">
        <v>1</v>
      </c>
      <c r="H898" s="379" t="s">
        <v>2442</v>
      </c>
    </row>
    <row r="899" spans="1:8" x14ac:dyDescent="0.25">
      <c r="A899" s="379" t="str">
        <f>IF(Tabel14[[#This Row],[DRG 2022]]=Tabel14[[#This Row],[DRG 2021]],"Nej","Ja")</f>
        <v>Nej</v>
      </c>
      <c r="B899" s="386" t="s">
        <v>2030</v>
      </c>
      <c r="C899" s="379" t="s">
        <v>2030</v>
      </c>
      <c r="D899" s="379" t="s">
        <v>773</v>
      </c>
      <c r="E899" s="387">
        <v>4179</v>
      </c>
      <c r="F899" s="397">
        <v>4039</v>
      </c>
      <c r="G899" s="379">
        <v>1</v>
      </c>
      <c r="H899" s="379" t="s">
        <v>2442</v>
      </c>
    </row>
    <row r="900" spans="1:8" x14ac:dyDescent="0.25">
      <c r="A900" s="379" t="str">
        <f>IF(Tabel14[[#This Row],[DRG 2022]]=Tabel14[[#This Row],[DRG 2021]],"Nej","Ja")</f>
        <v>Nej</v>
      </c>
      <c r="B900" s="386" t="s">
        <v>2031</v>
      </c>
      <c r="C900" s="379" t="s">
        <v>2031</v>
      </c>
      <c r="D900" s="379" t="s">
        <v>774</v>
      </c>
      <c r="E900" s="387">
        <v>3287</v>
      </c>
      <c r="F900" s="397">
        <v>3177</v>
      </c>
      <c r="G900" s="379">
        <v>1</v>
      </c>
      <c r="H900" s="379" t="s">
        <v>2442</v>
      </c>
    </row>
    <row r="901" spans="1:8" x14ac:dyDescent="0.25">
      <c r="A901" s="379" t="str">
        <f>IF(Tabel14[[#This Row],[DRG 2022]]=Tabel14[[#This Row],[DRG 2021]],"Nej","Ja")</f>
        <v>Nej</v>
      </c>
      <c r="B901" s="386" t="s">
        <v>2032</v>
      </c>
      <c r="C901" s="379" t="s">
        <v>2032</v>
      </c>
      <c r="D901" s="379" t="s">
        <v>721</v>
      </c>
      <c r="E901" s="387">
        <v>3319</v>
      </c>
      <c r="F901" s="397">
        <v>2615</v>
      </c>
      <c r="G901" s="379">
        <v>1</v>
      </c>
      <c r="H901" s="379" t="s">
        <v>2442</v>
      </c>
    </row>
    <row r="902" spans="1:8" x14ac:dyDescent="0.25">
      <c r="A902" s="379" t="str">
        <f>IF(Tabel14[[#This Row],[DRG 2022]]=Tabel14[[#This Row],[DRG 2021]],"Nej","Ja")</f>
        <v>Nej</v>
      </c>
      <c r="B902" s="386" t="s">
        <v>2033</v>
      </c>
      <c r="C902" s="379" t="s">
        <v>2033</v>
      </c>
      <c r="D902" s="379" t="s">
        <v>749</v>
      </c>
      <c r="E902" s="387">
        <v>60367</v>
      </c>
      <c r="F902" s="397">
        <v>58347</v>
      </c>
      <c r="G902" s="379">
        <v>1</v>
      </c>
      <c r="H902" s="379" t="s">
        <v>2442</v>
      </c>
    </row>
    <row r="903" spans="1:8" x14ac:dyDescent="0.25">
      <c r="A903" s="379" t="str">
        <f>IF(Tabel14[[#This Row],[DRG 2022]]=Tabel14[[#This Row],[DRG 2021]],"Nej","Ja")</f>
        <v>Nej</v>
      </c>
      <c r="B903" s="386" t="s">
        <v>2034</v>
      </c>
      <c r="C903" s="379" t="s">
        <v>2034</v>
      </c>
      <c r="D903" s="379" t="s">
        <v>750</v>
      </c>
      <c r="E903" s="387">
        <v>44366</v>
      </c>
      <c r="F903" s="397">
        <v>42882</v>
      </c>
      <c r="G903" s="379">
        <v>1</v>
      </c>
      <c r="H903" s="379" t="s">
        <v>2442</v>
      </c>
    </row>
    <row r="904" spans="1:8" x14ac:dyDescent="0.25">
      <c r="A904" s="379" t="str">
        <f>IF(Tabel14[[#This Row],[DRG 2022]]=Tabel14[[#This Row],[DRG 2021]],"Nej","Ja")</f>
        <v>Nej</v>
      </c>
      <c r="B904" s="386" t="s">
        <v>2035</v>
      </c>
      <c r="C904" s="379" t="s">
        <v>2035</v>
      </c>
      <c r="D904" s="379" t="s">
        <v>751</v>
      </c>
      <c r="E904" s="387">
        <v>26539</v>
      </c>
      <c r="F904" s="397">
        <v>25651</v>
      </c>
      <c r="G904" s="379">
        <v>1</v>
      </c>
      <c r="H904" s="379" t="s">
        <v>2442</v>
      </c>
    </row>
    <row r="905" spans="1:8" x14ac:dyDescent="0.25">
      <c r="A905" s="379" t="str">
        <f>IF(Tabel14[[#This Row],[DRG 2022]]=Tabel14[[#This Row],[DRG 2021]],"Nej","Ja")</f>
        <v>Nej</v>
      </c>
      <c r="B905" s="386" t="s">
        <v>2036</v>
      </c>
      <c r="C905" s="379" t="s">
        <v>2036</v>
      </c>
      <c r="D905" s="379" t="s">
        <v>752</v>
      </c>
      <c r="E905" s="387">
        <v>12945</v>
      </c>
      <c r="F905" s="397">
        <v>12512</v>
      </c>
      <c r="G905" s="379">
        <v>1</v>
      </c>
      <c r="H905" s="379" t="s">
        <v>2442</v>
      </c>
    </row>
    <row r="906" spans="1:8" x14ac:dyDescent="0.25">
      <c r="A906" s="379" t="str">
        <f>IF(Tabel14[[#This Row],[DRG 2022]]=Tabel14[[#This Row],[DRG 2021]],"Nej","Ja")</f>
        <v>Nej</v>
      </c>
      <c r="B906" s="386" t="s">
        <v>2037</v>
      </c>
      <c r="C906" s="379" t="s">
        <v>2037</v>
      </c>
      <c r="D906" s="379" t="s">
        <v>753</v>
      </c>
      <c r="E906" s="387">
        <v>9900</v>
      </c>
      <c r="F906" s="397">
        <v>9569</v>
      </c>
      <c r="G906" s="379">
        <v>1</v>
      </c>
      <c r="H906" s="379" t="s">
        <v>2442</v>
      </c>
    </row>
    <row r="907" spans="1:8" x14ac:dyDescent="0.25">
      <c r="A907" s="379" t="str">
        <f>IF(Tabel14[[#This Row],[DRG 2022]]=Tabel14[[#This Row],[DRG 2021]],"Nej","Ja")</f>
        <v>Nej</v>
      </c>
      <c r="B907" s="386" t="s">
        <v>2038</v>
      </c>
      <c r="C907" s="379" t="s">
        <v>2038</v>
      </c>
      <c r="D907" s="379" t="s">
        <v>754</v>
      </c>
      <c r="E907" s="387">
        <v>6735</v>
      </c>
      <c r="F907" s="397">
        <v>6510</v>
      </c>
      <c r="G907" s="379">
        <v>1</v>
      </c>
      <c r="H907" s="379" t="s">
        <v>2442</v>
      </c>
    </row>
    <row r="908" spans="1:8" x14ac:dyDescent="0.25">
      <c r="A908" s="379" t="str">
        <f>IF(Tabel14[[#This Row],[DRG 2022]]=Tabel14[[#This Row],[DRG 2021]],"Nej","Ja")</f>
        <v>Nej</v>
      </c>
      <c r="B908" s="386" t="s">
        <v>2039</v>
      </c>
      <c r="C908" s="379" t="s">
        <v>2039</v>
      </c>
      <c r="D908" s="379" t="s">
        <v>755</v>
      </c>
      <c r="E908" s="387">
        <v>4191</v>
      </c>
      <c r="F908" s="397">
        <v>4051</v>
      </c>
      <c r="G908" s="379">
        <v>1</v>
      </c>
      <c r="H908" s="379" t="s">
        <v>2442</v>
      </c>
    </row>
    <row r="909" spans="1:8" x14ac:dyDescent="0.25">
      <c r="A909" s="379" t="str">
        <f>IF(Tabel14[[#This Row],[DRG 2022]]=Tabel14[[#This Row],[DRG 2021]],"Nej","Ja")</f>
        <v>Nej</v>
      </c>
      <c r="B909" s="386" t="s">
        <v>2040</v>
      </c>
      <c r="C909" s="379" t="s">
        <v>2040</v>
      </c>
      <c r="D909" s="379" t="s">
        <v>756</v>
      </c>
      <c r="E909" s="387">
        <v>2375</v>
      </c>
      <c r="F909" s="397">
        <v>2296</v>
      </c>
      <c r="G909" s="379">
        <v>1</v>
      </c>
      <c r="H909" s="379" t="s">
        <v>2442</v>
      </c>
    </row>
    <row r="910" spans="1:8" x14ac:dyDescent="0.25">
      <c r="A910" s="379" t="str">
        <f>IF(Tabel14[[#This Row],[DRG 2022]]=Tabel14[[#This Row],[DRG 2021]],"Nej","Ja")</f>
        <v>Nej</v>
      </c>
      <c r="B910" s="386" t="s">
        <v>2041</v>
      </c>
      <c r="C910" s="379" t="s">
        <v>2041</v>
      </c>
      <c r="D910" s="379" t="s">
        <v>757</v>
      </c>
      <c r="E910" s="387">
        <v>1189</v>
      </c>
      <c r="F910" s="397">
        <v>1149</v>
      </c>
      <c r="G910" s="379">
        <v>1</v>
      </c>
      <c r="H910" s="379" t="s">
        <v>2442</v>
      </c>
    </row>
    <row r="911" spans="1:8" x14ac:dyDescent="0.25">
      <c r="A911" s="379" t="str">
        <f>IF(Tabel14[[#This Row],[DRG 2022]]=Tabel14[[#This Row],[DRG 2021]],"Nej","Ja")</f>
        <v>Nej</v>
      </c>
      <c r="B911" s="386" t="s">
        <v>2042</v>
      </c>
      <c r="C911" s="379" t="s">
        <v>2042</v>
      </c>
      <c r="D911" s="379" t="s">
        <v>758</v>
      </c>
      <c r="E911" s="387">
        <v>534</v>
      </c>
      <c r="F911" s="397">
        <v>516</v>
      </c>
      <c r="G911" s="379">
        <v>1</v>
      </c>
      <c r="H911" s="379" t="s">
        <v>2442</v>
      </c>
    </row>
    <row r="912" spans="1:8" x14ac:dyDescent="0.25">
      <c r="A912" s="379" t="str">
        <f>IF(Tabel14[[#This Row],[DRG 2022]]=Tabel14[[#This Row],[DRG 2021]],"Nej","Ja")</f>
        <v>Nej</v>
      </c>
      <c r="B912" s="386" t="s">
        <v>2043</v>
      </c>
      <c r="C912" s="379" t="s">
        <v>2043</v>
      </c>
      <c r="D912" s="379" t="s">
        <v>803</v>
      </c>
      <c r="E912" s="387">
        <v>11470</v>
      </c>
      <c r="F912" s="397">
        <v>12183</v>
      </c>
      <c r="G912" s="379">
        <v>1</v>
      </c>
      <c r="H912" s="379" t="s">
        <v>2442</v>
      </c>
    </row>
    <row r="913" spans="1:8" x14ac:dyDescent="0.25">
      <c r="A913" s="379" t="str">
        <f>IF(Tabel14[[#This Row],[DRG 2022]]=Tabel14[[#This Row],[DRG 2021]],"Nej","Ja")</f>
        <v>Nej</v>
      </c>
      <c r="B913" s="386" t="s">
        <v>2044</v>
      </c>
      <c r="C913" s="379" t="s">
        <v>2044</v>
      </c>
      <c r="D913" s="379" t="s">
        <v>804</v>
      </c>
      <c r="E913" s="387">
        <v>17396</v>
      </c>
      <c r="F913" s="397">
        <v>18520</v>
      </c>
      <c r="G913" s="379">
        <v>1</v>
      </c>
      <c r="H913" s="379" t="s">
        <v>2442</v>
      </c>
    </row>
    <row r="914" spans="1:8" x14ac:dyDescent="0.25">
      <c r="A914" s="379" t="str">
        <f>IF(Tabel14[[#This Row],[DRG 2022]]=Tabel14[[#This Row],[DRG 2021]],"Nej","Ja")</f>
        <v>Nej</v>
      </c>
      <c r="B914" s="386" t="s">
        <v>2045</v>
      </c>
      <c r="C914" s="379" t="s">
        <v>2045</v>
      </c>
      <c r="D914" s="379" t="s">
        <v>2046</v>
      </c>
      <c r="E914" s="387">
        <v>1355</v>
      </c>
      <c r="F914" s="397">
        <v>1310</v>
      </c>
      <c r="G914" s="379">
        <v>1</v>
      </c>
      <c r="H914" s="379" t="s">
        <v>2442</v>
      </c>
    </row>
    <row r="915" spans="1:8" x14ac:dyDescent="0.25">
      <c r="A915" s="379" t="str">
        <f>IF(Tabel14[[#This Row],[DRG 2022]]=Tabel14[[#This Row],[DRG 2021]],"Nej","Ja")</f>
        <v>Nej</v>
      </c>
      <c r="B915" s="386" t="s">
        <v>2047</v>
      </c>
      <c r="C915" s="379" t="s">
        <v>2047</v>
      </c>
      <c r="D915" s="379" t="s">
        <v>808</v>
      </c>
      <c r="E915" s="387">
        <v>17151</v>
      </c>
      <c r="F915" s="397">
        <v>21395</v>
      </c>
      <c r="G915" s="379">
        <v>1</v>
      </c>
      <c r="H915" s="379" t="s">
        <v>2442</v>
      </c>
    </row>
    <row r="916" spans="1:8" x14ac:dyDescent="0.25">
      <c r="A916" s="379" t="str">
        <f>IF(Tabel14[[#This Row],[DRG 2022]]=Tabel14[[#This Row],[DRG 2021]],"Nej","Ja")</f>
        <v>Nej</v>
      </c>
      <c r="B916" s="386" t="s">
        <v>2048</v>
      </c>
      <c r="C916" s="379" t="s">
        <v>2048</v>
      </c>
      <c r="D916" s="379" t="s">
        <v>809</v>
      </c>
      <c r="E916" s="387">
        <v>9403</v>
      </c>
      <c r="F916" s="397">
        <v>11783</v>
      </c>
      <c r="G916" s="379">
        <v>1</v>
      </c>
      <c r="H916" s="379" t="s">
        <v>2442</v>
      </c>
    </row>
    <row r="917" spans="1:8" x14ac:dyDescent="0.25">
      <c r="A917" s="379" t="str">
        <f>IF(Tabel14[[#This Row],[DRG 2022]]=Tabel14[[#This Row],[DRG 2021]],"Nej","Ja")</f>
        <v>Nej</v>
      </c>
      <c r="B917" s="386" t="s">
        <v>2049</v>
      </c>
      <c r="C917" s="379" t="s">
        <v>2049</v>
      </c>
      <c r="D917" s="379" t="s">
        <v>810</v>
      </c>
      <c r="E917" s="387">
        <v>6707</v>
      </c>
      <c r="F917" s="397">
        <v>9156</v>
      </c>
      <c r="G917" s="379">
        <v>1</v>
      </c>
      <c r="H917" s="379" t="s">
        <v>2442</v>
      </c>
    </row>
    <row r="918" spans="1:8" x14ac:dyDescent="0.25">
      <c r="A918" s="379" t="str">
        <f>IF(Tabel14[[#This Row],[DRG 2022]]=Tabel14[[#This Row],[DRG 2021]],"Nej","Ja")</f>
        <v>Nej</v>
      </c>
      <c r="B918" s="386" t="s">
        <v>2050</v>
      </c>
      <c r="C918" s="379" t="s">
        <v>2050</v>
      </c>
      <c r="D918" s="379" t="s">
        <v>811</v>
      </c>
      <c r="E918" s="387">
        <v>7318</v>
      </c>
      <c r="F918" s="397">
        <v>6104</v>
      </c>
      <c r="G918" s="379">
        <v>1</v>
      </c>
      <c r="H918" s="379" t="s">
        <v>2442</v>
      </c>
    </row>
    <row r="919" spans="1:8" x14ac:dyDescent="0.25">
      <c r="A919" s="379" t="str">
        <f>IF(Tabel14[[#This Row],[DRG 2022]]=Tabel14[[#This Row],[DRG 2021]],"Nej","Ja")</f>
        <v>Nej</v>
      </c>
      <c r="B919" s="386" t="s">
        <v>2051</v>
      </c>
      <c r="C919" s="379" t="s">
        <v>2051</v>
      </c>
      <c r="D919" s="379" t="s">
        <v>812</v>
      </c>
      <c r="E919" s="387">
        <v>7097</v>
      </c>
      <c r="F919" s="397">
        <v>4705</v>
      </c>
      <c r="G919" s="379">
        <v>1</v>
      </c>
      <c r="H919" s="379" t="s">
        <v>2442</v>
      </c>
    </row>
    <row r="920" spans="1:8" x14ac:dyDescent="0.25">
      <c r="A920" s="379" t="str">
        <f>IF(Tabel14[[#This Row],[DRG 2022]]=Tabel14[[#This Row],[DRG 2021]],"Nej","Ja")</f>
        <v>Nej</v>
      </c>
      <c r="B920" s="386" t="s">
        <v>2052</v>
      </c>
      <c r="C920" s="379" t="s">
        <v>2052</v>
      </c>
      <c r="D920" s="379" t="s">
        <v>813</v>
      </c>
      <c r="E920" s="387">
        <v>4808</v>
      </c>
      <c r="F920" s="397">
        <v>3081</v>
      </c>
      <c r="G920" s="379">
        <v>1</v>
      </c>
      <c r="H920" s="379" t="s">
        <v>2442</v>
      </c>
    </row>
    <row r="921" spans="1:8" x14ac:dyDescent="0.25">
      <c r="A921" s="379" t="str">
        <f>IF(Tabel14[[#This Row],[DRG 2022]]=Tabel14[[#This Row],[DRG 2021]],"Nej","Ja")</f>
        <v>Nej</v>
      </c>
      <c r="B921" s="386" t="s">
        <v>2053</v>
      </c>
      <c r="C921" s="379" t="s">
        <v>2053</v>
      </c>
      <c r="D921" s="379" t="s">
        <v>814</v>
      </c>
      <c r="E921" s="387">
        <v>3389</v>
      </c>
      <c r="F921" s="397">
        <v>2433</v>
      </c>
      <c r="G921" s="379">
        <v>1</v>
      </c>
      <c r="H921" s="379" t="s">
        <v>2442</v>
      </c>
    </row>
    <row r="922" spans="1:8" x14ac:dyDescent="0.25">
      <c r="A922" s="379" t="str">
        <f>IF(Tabel14[[#This Row],[DRG 2022]]=Tabel14[[#This Row],[DRG 2021]],"Nej","Ja")</f>
        <v>Nej</v>
      </c>
      <c r="B922" s="386" t="s">
        <v>2054</v>
      </c>
      <c r="C922" s="379" t="s">
        <v>2054</v>
      </c>
      <c r="D922" s="379" t="s">
        <v>815</v>
      </c>
      <c r="E922" s="387">
        <v>2878</v>
      </c>
      <c r="F922" s="397">
        <v>2309</v>
      </c>
      <c r="G922" s="379">
        <v>1</v>
      </c>
      <c r="H922" s="379" t="s">
        <v>2442</v>
      </c>
    </row>
    <row r="923" spans="1:8" x14ac:dyDescent="0.25">
      <c r="A923" s="379" t="str">
        <f>IF(Tabel14[[#This Row],[DRG 2022]]=Tabel14[[#This Row],[DRG 2021]],"Nej","Ja")</f>
        <v>Nej</v>
      </c>
      <c r="B923" s="386" t="s">
        <v>2055</v>
      </c>
      <c r="C923" s="379" t="s">
        <v>2055</v>
      </c>
      <c r="D923" s="379" t="s">
        <v>816</v>
      </c>
      <c r="E923" s="387">
        <v>1378</v>
      </c>
      <c r="F923" s="397">
        <v>153</v>
      </c>
      <c r="G923" s="379">
        <v>1</v>
      </c>
      <c r="H923" s="379" t="s">
        <v>2442</v>
      </c>
    </row>
    <row r="924" spans="1:8" x14ac:dyDescent="0.25">
      <c r="A924" s="379" t="str">
        <f>IF(Tabel14[[#This Row],[DRG 2022]]=Tabel14[[#This Row],[DRG 2021]],"Nej","Ja")</f>
        <v>Nej</v>
      </c>
      <c r="B924" s="386" t="s">
        <v>2056</v>
      </c>
      <c r="C924" s="379" t="s">
        <v>2056</v>
      </c>
      <c r="D924" s="379" t="s">
        <v>817</v>
      </c>
      <c r="E924" s="387">
        <v>2616</v>
      </c>
      <c r="F924" s="397">
        <v>2219</v>
      </c>
      <c r="G924" s="379">
        <v>1</v>
      </c>
      <c r="H924" s="379" t="s">
        <v>2442</v>
      </c>
    </row>
    <row r="925" spans="1:8" x14ac:dyDescent="0.25">
      <c r="A925" s="379" t="str">
        <f>IF(Tabel14[[#This Row],[DRG 2022]]=Tabel14[[#This Row],[DRG 2021]],"Nej","Ja")</f>
        <v>Nej</v>
      </c>
      <c r="B925" s="386" t="s">
        <v>2057</v>
      </c>
      <c r="C925" s="379" t="s">
        <v>2057</v>
      </c>
      <c r="D925" s="379" t="s">
        <v>818</v>
      </c>
      <c r="E925" s="387">
        <v>4840</v>
      </c>
      <c r="F925" s="397">
        <v>4107</v>
      </c>
      <c r="G925" s="379">
        <v>1</v>
      </c>
      <c r="H925" s="379" t="s">
        <v>2442</v>
      </c>
    </row>
    <row r="926" spans="1:8" x14ac:dyDescent="0.25">
      <c r="A926" s="379" t="str">
        <f>IF(Tabel14[[#This Row],[DRG 2022]]=Tabel14[[#This Row],[DRG 2021]],"Nej","Ja")</f>
        <v>Nej</v>
      </c>
      <c r="B926" s="386" t="s">
        <v>2058</v>
      </c>
      <c r="C926" s="379" t="s">
        <v>2058</v>
      </c>
      <c r="D926" s="379" t="s">
        <v>819</v>
      </c>
      <c r="E926" s="387">
        <v>4974</v>
      </c>
      <c r="F926" s="397">
        <v>4149</v>
      </c>
      <c r="G926" s="379">
        <v>1</v>
      </c>
      <c r="H926" s="379" t="s">
        <v>2442</v>
      </c>
    </row>
    <row r="927" spans="1:8" x14ac:dyDescent="0.25">
      <c r="A927" s="379" t="str">
        <f>IF(Tabel14[[#This Row],[DRG 2022]]=Tabel14[[#This Row],[DRG 2021]],"Nej","Ja")</f>
        <v>Nej</v>
      </c>
      <c r="B927" s="386" t="s">
        <v>2059</v>
      </c>
      <c r="C927" s="379" t="s">
        <v>2059</v>
      </c>
      <c r="D927" s="379" t="s">
        <v>2415</v>
      </c>
      <c r="E927" s="387">
        <v>2761</v>
      </c>
      <c r="F927" s="397">
        <v>1909</v>
      </c>
      <c r="G927" s="379">
        <v>1</v>
      </c>
      <c r="H927" s="379" t="s">
        <v>2442</v>
      </c>
    </row>
    <row r="928" spans="1:8" x14ac:dyDescent="0.25">
      <c r="A928" s="379" t="str">
        <f>IF(Tabel14[[#This Row],[DRG 2022]]=Tabel14[[#This Row],[DRG 2021]],"Nej","Ja")</f>
        <v>Nej</v>
      </c>
      <c r="B928" s="386" t="s">
        <v>2060</v>
      </c>
      <c r="C928" s="379" t="s">
        <v>2060</v>
      </c>
      <c r="D928" s="379" t="s">
        <v>2184</v>
      </c>
      <c r="E928" s="387">
        <v>1644</v>
      </c>
      <c r="F928" s="397">
        <v>1529</v>
      </c>
      <c r="G928" s="379">
        <v>1</v>
      </c>
      <c r="H928" s="379" t="s">
        <v>2442</v>
      </c>
    </row>
    <row r="929" spans="1:8" x14ac:dyDescent="0.25">
      <c r="A929" s="379" t="str">
        <f>IF(Tabel14[[#This Row],[DRG 2022]]=Tabel14[[#This Row],[DRG 2021]],"Nej","Ja")</f>
        <v>Nej</v>
      </c>
      <c r="B929" s="386" t="s">
        <v>2061</v>
      </c>
      <c r="C929" s="379" t="s">
        <v>2061</v>
      </c>
      <c r="D929" s="379" t="s">
        <v>768</v>
      </c>
      <c r="E929" s="387">
        <v>6388</v>
      </c>
      <c r="F929" s="397">
        <v>5208</v>
      </c>
      <c r="G929" s="379">
        <v>1</v>
      </c>
      <c r="H929" s="379" t="s">
        <v>2442</v>
      </c>
    </row>
    <row r="930" spans="1:8" x14ac:dyDescent="0.25">
      <c r="A930" s="379" t="str">
        <f>IF(Tabel14[[#This Row],[DRG 2022]]=Tabel14[[#This Row],[DRG 2021]],"Nej","Ja")</f>
        <v>Nej</v>
      </c>
      <c r="B930" s="386" t="s">
        <v>2062</v>
      </c>
      <c r="C930" s="379" t="s">
        <v>2062</v>
      </c>
      <c r="D930" s="379" t="s">
        <v>2185</v>
      </c>
      <c r="E930" s="387">
        <v>9489</v>
      </c>
      <c r="F930" s="397">
        <v>9225</v>
      </c>
      <c r="G930" s="379">
        <v>1</v>
      </c>
      <c r="H930" s="379" t="s">
        <v>2442</v>
      </c>
    </row>
    <row r="931" spans="1:8" x14ac:dyDescent="0.25">
      <c r="A931" s="379" t="str">
        <f>IF(Tabel14[[#This Row],[DRG 2022]]=Tabel14[[#This Row],[DRG 2021]],"Nej","Ja")</f>
        <v>Nej</v>
      </c>
      <c r="B931" s="386" t="s">
        <v>2063</v>
      </c>
      <c r="C931" s="379" t="s">
        <v>2063</v>
      </c>
      <c r="D931" s="379" t="s">
        <v>896</v>
      </c>
      <c r="E931" s="387">
        <v>3162</v>
      </c>
      <c r="F931" s="397">
        <v>2131</v>
      </c>
      <c r="G931" s="379">
        <v>1</v>
      </c>
      <c r="H931" s="379" t="s">
        <v>2442</v>
      </c>
    </row>
    <row r="932" spans="1:8" x14ac:dyDescent="0.25">
      <c r="A932" s="379" t="str">
        <f>IF(Tabel14[[#This Row],[DRG 2022]]=Tabel14[[#This Row],[DRG 2021]],"Nej","Ja")</f>
        <v>Nej</v>
      </c>
      <c r="B932" s="386" t="s">
        <v>2064</v>
      </c>
      <c r="C932" s="379" t="s">
        <v>2064</v>
      </c>
      <c r="D932" s="379" t="s">
        <v>772</v>
      </c>
      <c r="E932" s="387">
        <v>19337</v>
      </c>
      <c r="F932" s="397">
        <v>15963</v>
      </c>
      <c r="G932" s="379">
        <v>1</v>
      </c>
      <c r="H932" s="379" t="s">
        <v>2442</v>
      </c>
    </row>
    <row r="933" spans="1:8" x14ac:dyDescent="0.25">
      <c r="A933" s="379" t="str">
        <f>IF(Tabel14[[#This Row],[DRG 2022]]=Tabel14[[#This Row],[DRG 2021]],"Nej","Ja")</f>
        <v>Nej</v>
      </c>
      <c r="B933" s="386" t="s">
        <v>2065</v>
      </c>
      <c r="C933" s="379" t="s">
        <v>2065</v>
      </c>
      <c r="D933" s="379" t="s">
        <v>775</v>
      </c>
      <c r="E933" s="387">
        <v>4795</v>
      </c>
      <c r="F933" s="397">
        <v>3636</v>
      </c>
      <c r="G933" s="379">
        <v>1</v>
      </c>
      <c r="H933" s="379" t="s">
        <v>2442</v>
      </c>
    </row>
    <row r="934" spans="1:8" x14ac:dyDescent="0.25">
      <c r="A934" s="379" t="str">
        <f>IF(Tabel14[[#This Row],[DRG 2022]]=Tabel14[[#This Row],[DRG 2021]],"Nej","Ja")</f>
        <v>Nej</v>
      </c>
      <c r="B934" s="386" t="s">
        <v>2066</v>
      </c>
      <c r="C934" s="379" t="s">
        <v>2066</v>
      </c>
      <c r="D934" s="379" t="s">
        <v>776</v>
      </c>
      <c r="E934" s="387">
        <v>2349</v>
      </c>
      <c r="F934" s="397">
        <v>2129</v>
      </c>
      <c r="G934" s="379">
        <v>1</v>
      </c>
      <c r="H934" s="379" t="s">
        <v>2442</v>
      </c>
    </row>
    <row r="935" spans="1:8" x14ac:dyDescent="0.25">
      <c r="A935" s="379" t="str">
        <f>IF(Tabel14[[#This Row],[DRG 2022]]=Tabel14[[#This Row],[DRG 2021]],"Nej","Ja")</f>
        <v>Nej</v>
      </c>
      <c r="B935" s="386" t="s">
        <v>2067</v>
      </c>
      <c r="C935" s="379" t="s">
        <v>2067</v>
      </c>
      <c r="D935" s="379" t="s">
        <v>777</v>
      </c>
      <c r="E935" s="387">
        <v>1897</v>
      </c>
      <c r="F935" s="397">
        <v>1768</v>
      </c>
      <c r="G935" s="379">
        <v>1</v>
      </c>
      <c r="H935" s="379" t="s">
        <v>2442</v>
      </c>
    </row>
    <row r="936" spans="1:8" x14ac:dyDescent="0.25">
      <c r="A936" s="379" t="str">
        <f>IF(Tabel14[[#This Row],[DRG 2022]]=Tabel14[[#This Row],[DRG 2021]],"Nej","Ja")</f>
        <v>Nej</v>
      </c>
      <c r="B936" s="386" t="s">
        <v>2068</v>
      </c>
      <c r="C936" s="379" t="s">
        <v>2068</v>
      </c>
      <c r="D936" s="379" t="s">
        <v>778</v>
      </c>
      <c r="E936" s="387">
        <v>12673</v>
      </c>
      <c r="F936" s="397">
        <v>13655</v>
      </c>
      <c r="G936" s="379">
        <v>1</v>
      </c>
      <c r="H936" s="379" t="s">
        <v>2442</v>
      </c>
    </row>
    <row r="937" spans="1:8" x14ac:dyDescent="0.25">
      <c r="A937" s="379" t="str">
        <f>IF(Tabel14[[#This Row],[DRG 2022]]=Tabel14[[#This Row],[DRG 2021]],"Nej","Ja")</f>
        <v>Nej</v>
      </c>
      <c r="B937" s="386" t="s">
        <v>2069</v>
      </c>
      <c r="C937" s="379" t="s">
        <v>2069</v>
      </c>
      <c r="D937" s="379" t="s">
        <v>779</v>
      </c>
      <c r="E937" s="387">
        <v>1849</v>
      </c>
      <c r="F937" s="397">
        <v>2035</v>
      </c>
      <c r="G937" s="379">
        <v>1</v>
      </c>
      <c r="H937" s="379" t="s">
        <v>2442</v>
      </c>
    </row>
    <row r="938" spans="1:8" x14ac:dyDescent="0.25">
      <c r="A938" s="379" t="str">
        <f>IF(Tabel14[[#This Row],[DRG 2022]]=Tabel14[[#This Row],[DRG 2021]],"Nej","Ja")</f>
        <v>Nej</v>
      </c>
      <c r="B938" s="386" t="s">
        <v>2070</v>
      </c>
      <c r="C938" s="379" t="s">
        <v>2070</v>
      </c>
      <c r="D938" s="379" t="s">
        <v>784</v>
      </c>
      <c r="E938" s="387">
        <v>18926</v>
      </c>
      <c r="F938" s="397">
        <v>20622</v>
      </c>
      <c r="G938" s="379">
        <v>1</v>
      </c>
      <c r="H938" s="379" t="s">
        <v>2442</v>
      </c>
    </row>
    <row r="939" spans="1:8" x14ac:dyDescent="0.25">
      <c r="A939" s="379" t="str">
        <f>IF(Tabel14[[#This Row],[DRG 2022]]=Tabel14[[#This Row],[DRG 2021]],"Nej","Ja")</f>
        <v>Nej</v>
      </c>
      <c r="B939" s="386" t="s">
        <v>2071</v>
      </c>
      <c r="C939" s="379" t="s">
        <v>2071</v>
      </c>
      <c r="D939" s="379" t="s">
        <v>2416</v>
      </c>
      <c r="E939" s="387">
        <v>7619</v>
      </c>
      <c r="F939" s="397">
        <v>7364</v>
      </c>
      <c r="G939" s="379">
        <v>1</v>
      </c>
      <c r="H939" s="379" t="s">
        <v>2442</v>
      </c>
    </row>
    <row r="940" spans="1:8" x14ac:dyDescent="0.25">
      <c r="A940" s="379" t="str">
        <f>IF(Tabel14[[#This Row],[DRG 2022]]=Tabel14[[#This Row],[DRG 2021]],"Nej","Ja")</f>
        <v>Nej</v>
      </c>
      <c r="B940" s="386" t="s">
        <v>2072</v>
      </c>
      <c r="C940" s="379" t="s">
        <v>2072</v>
      </c>
      <c r="D940" s="379" t="s">
        <v>897</v>
      </c>
      <c r="E940" s="387">
        <v>7067</v>
      </c>
      <c r="F940" s="397">
        <v>5077</v>
      </c>
      <c r="G940" s="379">
        <v>1</v>
      </c>
      <c r="H940" s="379" t="s">
        <v>2442</v>
      </c>
    </row>
    <row r="941" spans="1:8" x14ac:dyDescent="0.25">
      <c r="A941" s="379" t="str">
        <f>IF(Tabel14[[#This Row],[DRG 2022]]=Tabel14[[#This Row],[DRG 2021]],"Nej","Ja")</f>
        <v>Nej</v>
      </c>
      <c r="B941" s="386" t="s">
        <v>2073</v>
      </c>
      <c r="C941" s="379" t="s">
        <v>2073</v>
      </c>
      <c r="D941" s="379" t="s">
        <v>823</v>
      </c>
      <c r="E941" s="387">
        <v>239</v>
      </c>
      <c r="F941" s="397">
        <v>231</v>
      </c>
      <c r="G941" s="379">
        <v>1</v>
      </c>
      <c r="H941" s="379" t="s">
        <v>2442</v>
      </c>
    </row>
    <row r="942" spans="1:8" x14ac:dyDescent="0.25">
      <c r="A942" s="379" t="str">
        <f>IF(Tabel14[[#This Row],[DRG 2022]]=Tabel14[[#This Row],[DRG 2021]],"Nej","Ja")</f>
        <v>Nej</v>
      </c>
      <c r="B942" s="386" t="s">
        <v>2074</v>
      </c>
      <c r="C942" s="379" t="s">
        <v>2074</v>
      </c>
      <c r="D942" s="379" t="s">
        <v>2075</v>
      </c>
      <c r="E942" s="387">
        <v>569</v>
      </c>
      <c r="F942" s="397">
        <v>199</v>
      </c>
      <c r="G942" s="379">
        <v>1</v>
      </c>
      <c r="H942" s="379" t="s">
        <v>2442</v>
      </c>
    </row>
    <row r="943" spans="1:8" x14ac:dyDescent="0.25">
      <c r="A943" s="379" t="str">
        <f>IF(Tabel14[[#This Row],[DRG 2022]]=Tabel14[[#This Row],[DRG 2021]],"Nej","Ja")</f>
        <v>Nej</v>
      </c>
      <c r="B943" s="386" t="s">
        <v>2076</v>
      </c>
      <c r="C943" s="379" t="s">
        <v>2076</v>
      </c>
      <c r="D943" s="379" t="s">
        <v>2454</v>
      </c>
      <c r="E943" s="387">
        <v>569</v>
      </c>
      <c r="F943" s="397">
        <v>129</v>
      </c>
      <c r="G943" s="379">
        <v>1</v>
      </c>
      <c r="H943" s="379" t="s">
        <v>2442</v>
      </c>
    </row>
    <row r="944" spans="1:8" x14ac:dyDescent="0.25">
      <c r="A944" s="379" t="str">
        <f>IF(Tabel14[[#This Row],[DRG 2022]]=Tabel14[[#This Row],[DRG 2021]],"Nej","Ja")</f>
        <v>Ja</v>
      </c>
      <c r="B944" s="386" t="s">
        <v>2455</v>
      </c>
      <c r="D944" s="379" t="s">
        <v>2456</v>
      </c>
      <c r="E944" s="387">
        <v>78</v>
      </c>
      <c r="F944" s="397" t="s">
        <v>2419</v>
      </c>
      <c r="G944" s="379">
        <v>1</v>
      </c>
      <c r="H944" s="379" t="s">
        <v>2442</v>
      </c>
    </row>
    <row r="945" spans="1:8" x14ac:dyDescent="0.25">
      <c r="A945" s="379" t="str">
        <f>IF(Tabel14[[#This Row],[DRG 2022]]=Tabel14[[#This Row],[DRG 2021]],"Nej","Ja")</f>
        <v>Nej</v>
      </c>
      <c r="B945" s="386" t="s">
        <v>2077</v>
      </c>
      <c r="C945" s="379" t="s">
        <v>2077</v>
      </c>
      <c r="D945" s="379" t="s">
        <v>2078</v>
      </c>
      <c r="E945" s="387">
        <v>295</v>
      </c>
      <c r="F945" s="397">
        <v>285</v>
      </c>
      <c r="G945" s="379">
        <v>1</v>
      </c>
      <c r="H945" s="379" t="s">
        <v>2442</v>
      </c>
    </row>
    <row r="946" spans="1:8" x14ac:dyDescent="0.25">
      <c r="A946" s="379" t="str">
        <f>IF(Tabel14[[#This Row],[DRG 2022]]=Tabel14[[#This Row],[DRG 2021]],"Nej","Ja")</f>
        <v>Nej</v>
      </c>
      <c r="B946" s="386" t="s">
        <v>2079</v>
      </c>
      <c r="C946" s="379" t="s">
        <v>2079</v>
      </c>
      <c r="D946" s="379" t="s">
        <v>926</v>
      </c>
      <c r="E946" s="387">
        <v>498</v>
      </c>
      <c r="F946" s="397">
        <v>481</v>
      </c>
      <c r="G946" s="379">
        <v>1</v>
      </c>
      <c r="H946" s="379" t="s">
        <v>2442</v>
      </c>
    </row>
    <row r="947" spans="1:8" x14ac:dyDescent="0.25">
      <c r="A947" s="379" t="str">
        <f>IF(Tabel14[[#This Row],[DRG 2022]]=Tabel14[[#This Row],[DRG 2021]],"Nej","Ja")</f>
        <v>Nej</v>
      </c>
      <c r="B947" s="386" t="s">
        <v>2080</v>
      </c>
      <c r="C947" s="379" t="s">
        <v>2080</v>
      </c>
      <c r="D947" s="379" t="s">
        <v>651</v>
      </c>
      <c r="E947" s="387">
        <v>10565</v>
      </c>
      <c r="F947" s="397">
        <v>10212</v>
      </c>
      <c r="G947" s="379">
        <v>1</v>
      </c>
    </row>
    <row r="948" spans="1:8" x14ac:dyDescent="0.25">
      <c r="A948" s="379" t="str">
        <f>IF(Tabel14[[#This Row],[DRG 2022]]=Tabel14[[#This Row],[DRG 2021]],"Nej","Ja")</f>
        <v>Nej</v>
      </c>
      <c r="B948" s="386" t="s">
        <v>2081</v>
      </c>
      <c r="C948" s="379" t="s">
        <v>2081</v>
      </c>
      <c r="D948" s="379" t="s">
        <v>653</v>
      </c>
      <c r="E948" s="387">
        <v>7923</v>
      </c>
      <c r="F948" s="397">
        <v>7658</v>
      </c>
      <c r="G948" s="379">
        <v>1</v>
      </c>
    </row>
    <row r="949" spans="1:8" x14ac:dyDescent="0.25">
      <c r="A949" s="379" t="str">
        <f>IF(Tabel14[[#This Row],[DRG 2022]]=Tabel14[[#This Row],[DRG 2021]],"Nej","Ja")</f>
        <v>Nej</v>
      </c>
      <c r="B949" s="386" t="s">
        <v>2082</v>
      </c>
      <c r="C949" s="379" t="s">
        <v>2082</v>
      </c>
      <c r="D949" s="379" t="s">
        <v>652</v>
      </c>
      <c r="E949" s="387">
        <v>1059</v>
      </c>
      <c r="F949" s="397">
        <v>1024</v>
      </c>
      <c r="G949" s="379">
        <v>1</v>
      </c>
    </row>
    <row r="950" spans="1:8" x14ac:dyDescent="0.25">
      <c r="A950" s="379" t="str">
        <f>IF(Tabel14[[#This Row],[DRG 2022]]=Tabel14[[#This Row],[DRG 2021]],"Nej","Ja")</f>
        <v>Nej</v>
      </c>
      <c r="B950" s="386" t="s">
        <v>2083</v>
      </c>
      <c r="C950" s="379" t="s">
        <v>2083</v>
      </c>
      <c r="D950" s="379" t="s">
        <v>2084</v>
      </c>
      <c r="E950" s="387">
        <v>0</v>
      </c>
      <c r="F950" s="397">
        <v>0</v>
      </c>
      <c r="G950" s="379" t="s">
        <v>2419</v>
      </c>
      <c r="H950" s="379" t="s">
        <v>2442</v>
      </c>
    </row>
    <row r="951" spans="1:8" x14ac:dyDescent="0.25">
      <c r="A951" s="379" t="str">
        <f>IF(Tabel14[[#This Row],[DRG 2022]]=Tabel14[[#This Row],[DRG 2021]],"Nej","Ja")</f>
        <v>Nej</v>
      </c>
      <c r="B951" s="386" t="s">
        <v>2085</v>
      </c>
      <c r="C951" s="379" t="s">
        <v>2085</v>
      </c>
      <c r="D951" s="379" t="s">
        <v>2417</v>
      </c>
      <c r="E951" s="387">
        <v>0</v>
      </c>
      <c r="F951" s="397">
        <v>0</v>
      </c>
      <c r="G951" s="379" t="s">
        <v>2419</v>
      </c>
      <c r="H951" s="379" t="s">
        <v>2442</v>
      </c>
    </row>
    <row r="952" spans="1:8" x14ac:dyDescent="0.25">
      <c r="A952" s="379" t="str">
        <f>IF(Tabel14[[#This Row],[DRG 2022]]=Tabel14[[#This Row],[DRG 2021]],"Nej","Ja")</f>
        <v>Nej</v>
      </c>
      <c r="B952" s="386" t="s">
        <v>2086</v>
      </c>
      <c r="C952" s="379" t="s">
        <v>2086</v>
      </c>
      <c r="D952" s="379" t="s">
        <v>2418</v>
      </c>
      <c r="E952" s="387">
        <v>0</v>
      </c>
      <c r="F952" s="397">
        <v>0</v>
      </c>
      <c r="G952" s="379" t="s">
        <v>2419</v>
      </c>
      <c r="H952" s="379" t="s">
        <v>2442</v>
      </c>
    </row>
    <row r="953" spans="1:8" x14ac:dyDescent="0.25">
      <c r="A953" s="379" t="str">
        <f>IF(Tabel14[[#This Row],[DRG 2022]]=Tabel14[[#This Row],[DRG 2021]],"Nej","Ja")</f>
        <v>Nej</v>
      </c>
      <c r="B953" s="386" t="s">
        <v>2278</v>
      </c>
      <c r="C953" s="379" t="s">
        <v>2278</v>
      </c>
      <c r="D953" s="379" t="s">
        <v>2457</v>
      </c>
      <c r="E953" s="387">
        <v>0</v>
      </c>
      <c r="F953" s="397">
        <v>0</v>
      </c>
      <c r="G953" s="379" t="s">
        <v>2419</v>
      </c>
    </row>
    <row r="954" spans="1:8" x14ac:dyDescent="0.25">
      <c r="A954" s="379" t="str">
        <f>IF(Tabel14[[#This Row],[DRG 2022]]=Tabel14[[#This Row],[DRG 2021]],"Nej","Ja")</f>
        <v>Ja</v>
      </c>
      <c r="B954" s="386" t="s">
        <v>2458</v>
      </c>
      <c r="D954" s="379" t="s">
        <v>2459</v>
      </c>
      <c r="E954" s="387">
        <v>0</v>
      </c>
      <c r="F954" s="397" t="s">
        <v>2419</v>
      </c>
      <c r="G954" s="379" t="s">
        <v>2419</v>
      </c>
    </row>
    <row r="955" spans="1:8" x14ac:dyDescent="0.25">
      <c r="A955" s="379" t="str">
        <f>IF(Tabel14[[#This Row],[DRG 2022]]=Tabel14[[#This Row],[DRG 2021]],"Nej","Ja")</f>
        <v>Ja</v>
      </c>
      <c r="B955" s="386" t="s">
        <v>2460</v>
      </c>
      <c r="D955" s="379" t="s">
        <v>2461</v>
      </c>
      <c r="E955" s="387">
        <v>0</v>
      </c>
      <c r="F955" s="397" t="s">
        <v>2419</v>
      </c>
      <c r="G955" s="379" t="s">
        <v>2419</v>
      </c>
      <c r="H955" s="379" t="s">
        <v>2442</v>
      </c>
    </row>
    <row r="956" spans="1:8" x14ac:dyDescent="0.25">
      <c r="A956" s="379" t="str">
        <f>IF(Tabel14[[#This Row],[DRG 2022]]=Tabel14[[#This Row],[DRG 2021]],"Nej","Ja")</f>
        <v>Nej</v>
      </c>
      <c r="B956" s="386" t="s">
        <v>2087</v>
      </c>
      <c r="C956" s="379" t="s">
        <v>2087</v>
      </c>
      <c r="D956" s="379" t="s">
        <v>2088</v>
      </c>
      <c r="E956" s="387">
        <v>0</v>
      </c>
      <c r="F956" s="397">
        <v>0</v>
      </c>
      <c r="G956" s="379" t="s">
        <v>2419</v>
      </c>
    </row>
    <row r="957" spans="1:8" x14ac:dyDescent="0.25">
      <c r="A957" s="379" t="str">
        <f>IF(Tabel14[[#This Row],[DRG 2022]]=Tabel14[[#This Row],[DRG 2021]],"Nej","Ja")</f>
        <v>Nej</v>
      </c>
      <c r="B957" s="386" t="s">
        <v>2186</v>
      </c>
      <c r="C957" s="379" t="s">
        <v>2186</v>
      </c>
      <c r="D957" s="379" t="s">
        <v>2187</v>
      </c>
      <c r="E957" s="387">
        <v>0</v>
      </c>
      <c r="F957" s="397">
        <v>0</v>
      </c>
      <c r="G957" s="379" t="s">
        <v>2419</v>
      </c>
    </row>
  </sheetData>
  <mergeCells count="1">
    <mergeCell ref="A1:H1"/>
  </mergeCells>
  <phoneticPr fontId="54" type="noConversion"/>
  <pageMargins left="0.7" right="0.7" top="0.75" bottom="0.75" header="0.3" footer="0.3"/>
  <pageSetup paperSize="9" orientation="portrait" r:id="rId1"/>
  <customProperties>
    <customPr name="EpmWorksheetKeyString_GUID" r:id="rId2"/>
  </customProperties>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BC8EF-5F1C-4AFB-9F01-CD72B620ECF4}">
  <sheetPr>
    <tabColor theme="7" tint="0.59999389629810485"/>
  </sheetPr>
  <dimension ref="A1:D64"/>
  <sheetViews>
    <sheetView zoomScale="120" zoomScaleNormal="120" workbookViewId="0">
      <pane ySplit="7" topLeftCell="A8" activePane="bottomLeft" state="frozen"/>
      <selection activeCell="K9" sqref="K9"/>
      <selection pane="bottomLeft" activeCell="F1" sqref="F1"/>
    </sheetView>
  </sheetViews>
  <sheetFormatPr defaultRowHeight="12.75" x14ac:dyDescent="0.2"/>
  <cols>
    <col min="1" max="1" width="20.5703125" style="389" customWidth="1"/>
    <col min="2" max="2" width="46.5703125" style="389" customWidth="1"/>
    <col min="3" max="3" width="54.7109375" style="389" bestFit="1" customWidth="1"/>
    <col min="4" max="4" width="12.7109375" style="389" customWidth="1"/>
    <col min="5" max="5" width="11" style="376" customWidth="1"/>
    <col min="6" max="6" width="11.5703125" style="376" customWidth="1"/>
    <col min="7" max="16384" width="9.140625" style="376"/>
  </cols>
  <sheetData>
    <row r="1" spans="1:4" ht="30.75" customHeight="1" x14ac:dyDescent="0.4">
      <c r="A1" s="525" t="s">
        <v>2537</v>
      </c>
      <c r="B1" s="525"/>
      <c r="C1" s="525"/>
      <c r="D1" s="525"/>
    </row>
    <row r="2" spans="1:4" x14ac:dyDescent="0.2">
      <c r="A2" s="526" t="s">
        <v>2538</v>
      </c>
      <c r="B2" s="526"/>
      <c r="C2" s="526"/>
      <c r="D2" s="526"/>
    </row>
    <row r="3" spans="1:4" ht="12.75" customHeight="1" x14ac:dyDescent="0.2"/>
    <row r="4" spans="1:4" ht="12.75" customHeight="1" x14ac:dyDescent="0.2"/>
    <row r="5" spans="1:4" ht="12.75" customHeight="1" x14ac:dyDescent="0.2"/>
    <row r="6" spans="1:4" ht="12.75" customHeight="1" x14ac:dyDescent="0.2">
      <c r="A6" s="377"/>
      <c r="B6" s="377"/>
      <c r="C6" s="378"/>
      <c r="D6" s="390"/>
    </row>
    <row r="7" spans="1:4" x14ac:dyDescent="0.2">
      <c r="A7" s="378" t="s">
        <v>2539</v>
      </c>
      <c r="B7" s="378" t="s">
        <v>2540</v>
      </c>
      <c r="C7" s="378" t="s">
        <v>2541</v>
      </c>
      <c r="D7" s="391" t="s">
        <v>2089</v>
      </c>
    </row>
    <row r="8" spans="1:4" x14ac:dyDescent="0.2">
      <c r="A8" s="377"/>
      <c r="B8" s="377"/>
      <c r="C8" s="377"/>
      <c r="D8" s="390"/>
    </row>
    <row r="9" spans="1:4" ht="18.75" x14ac:dyDescent="0.3">
      <c r="A9" s="524" t="s">
        <v>2090</v>
      </c>
      <c r="B9" s="524"/>
      <c r="C9" s="524"/>
      <c r="D9" s="478"/>
    </row>
    <row r="10" spans="1:4" x14ac:dyDescent="0.2">
      <c r="A10" s="394"/>
      <c r="B10" s="394"/>
      <c r="C10" s="394"/>
      <c r="D10" s="479"/>
    </row>
    <row r="11" spans="1:4" x14ac:dyDescent="0.2">
      <c r="A11" s="394" t="s">
        <v>2289</v>
      </c>
      <c r="B11" s="394" t="s">
        <v>2542</v>
      </c>
      <c r="C11" s="394" t="s">
        <v>2091</v>
      </c>
      <c r="D11" s="480">
        <v>1.0531999999999999</v>
      </c>
    </row>
    <row r="12" spans="1:4" x14ac:dyDescent="0.2">
      <c r="A12" s="394" t="s">
        <v>2290</v>
      </c>
      <c r="B12" s="394" t="s">
        <v>2543</v>
      </c>
      <c r="C12" s="394" t="s">
        <v>2092</v>
      </c>
      <c r="D12" s="480">
        <v>0.97340000000000004</v>
      </c>
    </row>
    <row r="13" spans="1:4" x14ac:dyDescent="0.2">
      <c r="A13" s="394" t="s">
        <v>2291</v>
      </c>
      <c r="B13" s="394" t="s">
        <v>2544</v>
      </c>
      <c r="C13" s="394" t="s">
        <v>2258</v>
      </c>
      <c r="D13" s="480">
        <v>1.6366000000000001</v>
      </c>
    </row>
    <row r="14" spans="1:4" x14ac:dyDescent="0.2">
      <c r="A14" s="394"/>
      <c r="B14" s="394"/>
      <c r="C14" s="394"/>
      <c r="D14" s="390"/>
    </row>
    <row r="15" spans="1:4" ht="18.75" x14ac:dyDescent="0.3">
      <c r="A15" s="524" t="s">
        <v>2259</v>
      </c>
      <c r="B15" s="524"/>
      <c r="C15" s="524"/>
      <c r="D15" s="392"/>
    </row>
    <row r="16" spans="1:4" x14ac:dyDescent="0.2">
      <c r="A16" s="394"/>
      <c r="B16" s="394"/>
      <c r="C16" s="394"/>
      <c r="D16" s="390"/>
    </row>
    <row r="17" spans="1:4" x14ac:dyDescent="0.2">
      <c r="A17" s="394" t="s">
        <v>2292</v>
      </c>
      <c r="B17" s="394" t="s">
        <v>2545</v>
      </c>
      <c r="C17" s="394" t="s">
        <v>2093</v>
      </c>
      <c r="D17" s="480">
        <v>1.0459000000000001</v>
      </c>
    </row>
    <row r="18" spans="1:4" x14ac:dyDescent="0.2">
      <c r="A18" s="394" t="s">
        <v>2293</v>
      </c>
      <c r="B18" s="394" t="s">
        <v>2546</v>
      </c>
      <c r="C18" s="394" t="s">
        <v>2260</v>
      </c>
      <c r="D18" s="480">
        <v>1.7549999999999999</v>
      </c>
    </row>
    <row r="19" spans="1:4" x14ac:dyDescent="0.2">
      <c r="A19" s="394" t="s">
        <v>2294</v>
      </c>
      <c r="B19" s="394" t="s">
        <v>2547</v>
      </c>
      <c r="C19" s="394" t="s">
        <v>2094</v>
      </c>
      <c r="D19" s="480">
        <v>1.3487</v>
      </c>
    </row>
    <row r="20" spans="1:4" x14ac:dyDescent="0.2">
      <c r="A20" s="394" t="s">
        <v>2295</v>
      </c>
      <c r="B20" s="394" t="s">
        <v>2548</v>
      </c>
      <c r="C20" s="394" t="s">
        <v>2095</v>
      </c>
      <c r="D20" s="480">
        <v>1.0561</v>
      </c>
    </row>
    <row r="21" spans="1:4" x14ac:dyDescent="0.2">
      <c r="A21" s="394" t="s">
        <v>2296</v>
      </c>
      <c r="B21" s="394" t="s">
        <v>2549</v>
      </c>
      <c r="C21" s="394" t="s">
        <v>2096</v>
      </c>
      <c r="D21" s="480">
        <v>0.95960000000000001</v>
      </c>
    </row>
    <row r="22" spans="1:4" x14ac:dyDescent="0.2">
      <c r="A22" s="394" t="s">
        <v>2297</v>
      </c>
      <c r="B22" s="394" t="s">
        <v>2550</v>
      </c>
      <c r="C22" s="394" t="s">
        <v>2097</v>
      </c>
      <c r="D22" s="480">
        <v>1.0968</v>
      </c>
    </row>
    <row r="23" spans="1:4" x14ac:dyDescent="0.2">
      <c r="A23" s="394" t="s">
        <v>2285</v>
      </c>
      <c r="B23" s="394" t="s">
        <v>2551</v>
      </c>
      <c r="C23" s="394" t="s">
        <v>2286</v>
      </c>
      <c r="D23" s="480">
        <v>1.085</v>
      </c>
    </row>
    <row r="24" spans="1:4" x14ac:dyDescent="0.2">
      <c r="A24" s="394" t="s">
        <v>2287</v>
      </c>
      <c r="B24" s="394" t="s">
        <v>2552</v>
      </c>
      <c r="C24" s="394" t="s">
        <v>2288</v>
      </c>
      <c r="D24" s="480">
        <v>0.77090000000000003</v>
      </c>
    </row>
    <row r="25" spans="1:4" x14ac:dyDescent="0.2">
      <c r="A25" s="394"/>
      <c r="B25" s="394"/>
      <c r="C25" s="394"/>
      <c r="D25" s="390"/>
    </row>
    <row r="26" spans="1:4" ht="18.75" x14ac:dyDescent="0.3">
      <c r="A26" s="524" t="s">
        <v>825</v>
      </c>
      <c r="B26" s="524"/>
      <c r="C26" s="524"/>
      <c r="D26" s="392"/>
    </row>
    <row r="27" spans="1:4" x14ac:dyDescent="0.2">
      <c r="A27" s="394"/>
      <c r="B27" s="394"/>
      <c r="C27" s="394"/>
      <c r="D27" s="390"/>
    </row>
    <row r="28" spans="1:4" x14ac:dyDescent="0.2">
      <c r="A28" s="394" t="s">
        <v>2298</v>
      </c>
      <c r="B28" s="394" t="s">
        <v>2553</v>
      </c>
      <c r="C28" s="394" t="s">
        <v>2098</v>
      </c>
      <c r="D28" s="480">
        <v>0.9546</v>
      </c>
    </row>
    <row r="29" spans="1:4" x14ac:dyDescent="0.2">
      <c r="A29" s="394" t="s">
        <v>2299</v>
      </c>
      <c r="B29" s="394" t="s">
        <v>2554</v>
      </c>
      <c r="C29" s="394" t="s">
        <v>2099</v>
      </c>
      <c r="D29" s="480">
        <v>0.9546</v>
      </c>
    </row>
    <row r="30" spans="1:4" x14ac:dyDescent="0.2">
      <c r="A30" s="394" t="s">
        <v>2300</v>
      </c>
      <c r="B30" s="394" t="s">
        <v>2555</v>
      </c>
      <c r="C30" s="394" t="s">
        <v>2100</v>
      </c>
      <c r="D30" s="480">
        <v>1.2050000000000001</v>
      </c>
    </row>
    <row r="31" spans="1:4" x14ac:dyDescent="0.2">
      <c r="A31" s="394" t="s">
        <v>2301</v>
      </c>
      <c r="B31" s="394" t="s">
        <v>2556</v>
      </c>
      <c r="C31" s="394" t="s">
        <v>2101</v>
      </c>
      <c r="D31" s="480">
        <v>0.75970000000000004</v>
      </c>
    </row>
    <row r="32" spans="1:4" x14ac:dyDescent="0.2">
      <c r="A32" s="394" t="s">
        <v>2302</v>
      </c>
      <c r="B32" s="394" t="s">
        <v>2557</v>
      </c>
      <c r="C32" s="394" t="s">
        <v>2102</v>
      </c>
      <c r="D32" s="480">
        <v>1.2221</v>
      </c>
    </row>
    <row r="33" spans="1:4" x14ac:dyDescent="0.2">
      <c r="A33" s="394" t="s">
        <v>2303</v>
      </c>
      <c r="B33" s="394" t="s">
        <v>2558</v>
      </c>
      <c r="C33" s="394" t="s">
        <v>2103</v>
      </c>
      <c r="D33" s="480">
        <v>0.97699999999999998</v>
      </c>
    </row>
    <row r="34" spans="1:4" x14ac:dyDescent="0.2">
      <c r="A34" s="481"/>
      <c r="B34" s="481"/>
      <c r="C34" s="481"/>
      <c r="D34" s="393"/>
    </row>
    <row r="35" spans="1:4" x14ac:dyDescent="0.2">
      <c r="A35" s="394"/>
      <c r="B35" s="394"/>
      <c r="C35" s="394"/>
      <c r="D35" s="390"/>
    </row>
    <row r="36" spans="1:4" ht="18.75" x14ac:dyDescent="0.3">
      <c r="A36" s="524" t="s">
        <v>826</v>
      </c>
      <c r="B36" s="524"/>
      <c r="C36" s="524"/>
      <c r="D36" s="392"/>
    </row>
    <row r="37" spans="1:4" x14ac:dyDescent="0.2">
      <c r="A37" s="394"/>
      <c r="B37" s="394"/>
      <c r="C37" s="394"/>
      <c r="D37" s="390"/>
    </row>
    <row r="38" spans="1:4" x14ac:dyDescent="0.2">
      <c r="A38" s="394" t="s">
        <v>2304</v>
      </c>
      <c r="B38" s="394" t="s">
        <v>2559</v>
      </c>
      <c r="C38" s="394" t="s">
        <v>2104</v>
      </c>
      <c r="D38" s="480">
        <v>0.69910000000000005</v>
      </c>
    </row>
    <row r="39" spans="1:4" x14ac:dyDescent="0.2">
      <c r="A39" s="394" t="s">
        <v>2305</v>
      </c>
      <c r="B39" s="394" t="s">
        <v>2560</v>
      </c>
      <c r="C39" s="394" t="s">
        <v>2105</v>
      </c>
      <c r="D39" s="480">
        <v>1.583</v>
      </c>
    </row>
    <row r="40" spans="1:4" x14ac:dyDescent="0.2">
      <c r="A40" s="394" t="s">
        <v>2306</v>
      </c>
      <c r="B40" s="394" t="s">
        <v>2561</v>
      </c>
      <c r="C40" s="394" t="s">
        <v>2106</v>
      </c>
      <c r="D40" s="480">
        <v>1.2990999999999999</v>
      </c>
    </row>
    <row r="41" spans="1:4" x14ac:dyDescent="0.2">
      <c r="A41" s="394" t="s">
        <v>2307</v>
      </c>
      <c r="B41" s="394" t="s">
        <v>2562</v>
      </c>
      <c r="C41" s="394" t="s">
        <v>2107</v>
      </c>
      <c r="D41" s="480">
        <v>1.5218</v>
      </c>
    </row>
    <row r="42" spans="1:4" x14ac:dyDescent="0.2">
      <c r="A42" s="394" t="s">
        <v>2308</v>
      </c>
      <c r="B42" s="394" t="s">
        <v>2563</v>
      </c>
      <c r="C42" s="394" t="s">
        <v>2108</v>
      </c>
      <c r="D42" s="480">
        <v>1.3187</v>
      </c>
    </row>
    <row r="43" spans="1:4" x14ac:dyDescent="0.2">
      <c r="A43" s="394" t="s">
        <v>2309</v>
      </c>
      <c r="B43" s="394" t="s">
        <v>2564</v>
      </c>
      <c r="C43" s="394" t="s">
        <v>2261</v>
      </c>
      <c r="D43" s="480">
        <v>1.0547</v>
      </c>
    </row>
    <row r="44" spans="1:4" x14ac:dyDescent="0.2">
      <c r="A44" s="394" t="s">
        <v>2310</v>
      </c>
      <c r="B44" s="394" t="s">
        <v>2565</v>
      </c>
      <c r="C44" s="394" t="s">
        <v>2109</v>
      </c>
      <c r="D44" s="480">
        <v>1.7849999999999999</v>
      </c>
    </row>
    <row r="45" spans="1:4" x14ac:dyDescent="0.2">
      <c r="A45" s="394" t="s">
        <v>2311</v>
      </c>
      <c r="B45" s="394" t="s">
        <v>2566</v>
      </c>
      <c r="C45" s="394" t="s">
        <v>2110</v>
      </c>
      <c r="D45" s="480">
        <v>1.3137000000000001</v>
      </c>
    </row>
    <row r="46" spans="1:4" x14ac:dyDescent="0.2">
      <c r="A46" s="394" t="s">
        <v>2312</v>
      </c>
      <c r="B46" s="394" t="s">
        <v>2567</v>
      </c>
      <c r="C46" s="394" t="s">
        <v>2111</v>
      </c>
      <c r="D46" s="480">
        <v>1.2224999999999999</v>
      </c>
    </row>
    <row r="47" spans="1:4" x14ac:dyDescent="0.2">
      <c r="A47" s="394" t="s">
        <v>2313</v>
      </c>
      <c r="B47" s="394" t="s">
        <v>2568</v>
      </c>
      <c r="C47" s="394" t="s">
        <v>2112</v>
      </c>
      <c r="D47" s="480">
        <v>0.78510000000000002</v>
      </c>
    </row>
    <row r="48" spans="1:4" x14ac:dyDescent="0.2">
      <c r="A48" s="394"/>
      <c r="B48" s="394"/>
      <c r="C48" s="394"/>
      <c r="D48" s="390"/>
    </row>
    <row r="49" spans="1:4" ht="18.75" x14ac:dyDescent="0.3">
      <c r="A49" s="524" t="s">
        <v>2569</v>
      </c>
      <c r="B49" s="524"/>
      <c r="C49" s="524"/>
      <c r="D49" s="392"/>
    </row>
    <row r="50" spans="1:4" x14ac:dyDescent="0.2">
      <c r="A50" s="394"/>
      <c r="B50" s="394"/>
      <c r="C50" s="394"/>
      <c r="D50" s="390"/>
    </row>
    <row r="51" spans="1:4" x14ac:dyDescent="0.2">
      <c r="A51" s="394" t="s">
        <v>2314</v>
      </c>
      <c r="B51" s="394" t="s">
        <v>2570</v>
      </c>
      <c r="C51" s="394" t="s">
        <v>2113</v>
      </c>
      <c r="D51" s="480">
        <v>1.089</v>
      </c>
    </row>
    <row r="52" spans="1:4" x14ac:dyDescent="0.2">
      <c r="A52" s="394" t="s">
        <v>2315</v>
      </c>
      <c r="B52" s="394" t="s">
        <v>2571</v>
      </c>
      <c r="C52" s="394" t="s">
        <v>2114</v>
      </c>
      <c r="D52" s="480">
        <v>1.0158</v>
      </c>
    </row>
    <row r="53" spans="1:4" x14ac:dyDescent="0.2">
      <c r="A53" s="394" t="s">
        <v>2282</v>
      </c>
      <c r="B53" s="394" t="s">
        <v>2572</v>
      </c>
      <c r="C53" s="394" t="s">
        <v>2316</v>
      </c>
      <c r="D53" s="480">
        <v>1.2116</v>
      </c>
    </row>
    <row r="54" spans="1:4" x14ac:dyDescent="0.2">
      <c r="A54" s="394" t="s">
        <v>2283</v>
      </c>
      <c r="B54" s="394" t="s">
        <v>2573</v>
      </c>
      <c r="C54" s="394" t="s">
        <v>2284</v>
      </c>
      <c r="D54" s="480">
        <v>1.8018000000000001</v>
      </c>
    </row>
    <row r="55" spans="1:4" x14ac:dyDescent="0.2">
      <c r="A55" s="394"/>
      <c r="B55" s="394"/>
      <c r="C55" s="394"/>
      <c r="D55" s="390"/>
    </row>
    <row r="56" spans="1:4" ht="18.75" x14ac:dyDescent="0.3">
      <c r="A56" s="524" t="s">
        <v>827</v>
      </c>
      <c r="B56" s="524"/>
      <c r="C56" s="524"/>
      <c r="D56" s="392"/>
    </row>
    <row r="57" spans="1:4" x14ac:dyDescent="0.2">
      <c r="A57" s="394"/>
      <c r="B57" s="394"/>
      <c r="C57" s="394"/>
      <c r="D57" s="390"/>
    </row>
    <row r="58" spans="1:4" x14ac:dyDescent="0.2">
      <c r="A58" s="394" t="s">
        <v>2317</v>
      </c>
      <c r="B58" s="394" t="s">
        <v>2574</v>
      </c>
      <c r="C58" s="394" t="s">
        <v>2115</v>
      </c>
      <c r="D58" s="480">
        <v>1.3964000000000001</v>
      </c>
    </row>
    <row r="59" spans="1:4" x14ac:dyDescent="0.2">
      <c r="A59" s="394" t="s">
        <v>2318</v>
      </c>
      <c r="B59" s="394" t="s">
        <v>2575</v>
      </c>
      <c r="C59" s="394" t="s">
        <v>2116</v>
      </c>
      <c r="D59" s="480">
        <v>0.89319999999999999</v>
      </c>
    </row>
    <row r="60" spans="1:4" x14ac:dyDescent="0.2">
      <c r="A60" s="394" t="s">
        <v>2319</v>
      </c>
      <c r="B60" s="394" t="s">
        <v>2576</v>
      </c>
      <c r="C60" s="394" t="s">
        <v>2117</v>
      </c>
      <c r="D60" s="480">
        <v>1.1598999999999999</v>
      </c>
    </row>
    <row r="61" spans="1:4" x14ac:dyDescent="0.2">
      <c r="A61" s="394" t="s">
        <v>2320</v>
      </c>
      <c r="B61" s="394" t="s">
        <v>2577</v>
      </c>
      <c r="C61" s="394" t="s">
        <v>2118</v>
      </c>
      <c r="D61" s="480">
        <v>1.7307999999999999</v>
      </c>
    </row>
    <row r="62" spans="1:4" x14ac:dyDescent="0.2">
      <c r="A62" s="394" t="s">
        <v>2321</v>
      </c>
      <c r="B62" s="394" t="s">
        <v>2578</v>
      </c>
      <c r="C62" s="394" t="s">
        <v>2119</v>
      </c>
      <c r="D62" s="480">
        <v>1.8962000000000001</v>
      </c>
    </row>
    <row r="63" spans="1:4" x14ac:dyDescent="0.2">
      <c r="A63" s="394" t="s">
        <v>2322</v>
      </c>
      <c r="B63" s="394" t="s">
        <v>2579</v>
      </c>
      <c r="C63" s="394" t="s">
        <v>2120</v>
      </c>
      <c r="D63" s="480">
        <v>1.1027</v>
      </c>
    </row>
    <row r="64" spans="1:4" x14ac:dyDescent="0.2">
      <c r="A64" s="394" t="s">
        <v>2323</v>
      </c>
      <c r="B64" s="394" t="s">
        <v>2580</v>
      </c>
      <c r="C64" s="394" t="s">
        <v>2324</v>
      </c>
      <c r="D64" s="480">
        <v>1.5336000000000001</v>
      </c>
    </row>
  </sheetData>
  <mergeCells count="8">
    <mergeCell ref="A36:C36"/>
    <mergeCell ref="A49:C49"/>
    <mergeCell ref="A56:C56"/>
    <mergeCell ref="A1:D1"/>
    <mergeCell ref="A2:D2"/>
    <mergeCell ref="A9:C9"/>
    <mergeCell ref="A15:C15"/>
    <mergeCell ref="A26:C26"/>
  </mergeCells>
  <pageMargins left="0.70866141732283472" right="0.70866141732283472" top="0.39370078740157483" bottom="0.39370078740157483" header="0.31496062992125984" footer="0.31496062992125984"/>
  <pageSetup paperSize="9" scale="83" fitToHeight="6" orientation="portrait" r:id="rId1"/>
  <rowBreaks count="1" manualBreakCount="1">
    <brk id="52" max="16383" man="1"/>
  </rowBreaks>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19"/>
  <sheetViews>
    <sheetView workbookViewId="0">
      <selection activeCell="A23" sqref="A23"/>
    </sheetView>
  </sheetViews>
  <sheetFormatPr defaultRowHeight="12.75" x14ac:dyDescent="0.2"/>
  <cols>
    <col min="1" max="1" width="132" customWidth="1"/>
  </cols>
  <sheetData>
    <row r="1" spans="1:3" ht="46.5" customHeight="1" x14ac:dyDescent="0.25">
      <c r="A1" s="92" t="s">
        <v>144</v>
      </c>
    </row>
    <row r="2" spans="1:3" ht="22.5" customHeight="1" x14ac:dyDescent="0.25">
      <c r="A2" s="86"/>
    </row>
    <row r="3" spans="1:3" ht="27.75" customHeight="1" x14ac:dyDescent="0.25">
      <c r="A3" s="86" t="s">
        <v>2433</v>
      </c>
    </row>
    <row r="4" spans="1:3" ht="15.75" x14ac:dyDescent="0.25">
      <c r="A4" s="86"/>
    </row>
    <row r="5" spans="1:3" ht="31.5" x14ac:dyDescent="0.25">
      <c r="A5" s="86" t="s">
        <v>36</v>
      </c>
    </row>
    <row r="6" spans="1:3" ht="15.75" x14ac:dyDescent="0.25">
      <c r="A6" s="86"/>
    </row>
    <row r="7" spans="1:3" ht="78.75" x14ac:dyDescent="0.25">
      <c r="A7" s="86" t="s">
        <v>2587</v>
      </c>
    </row>
    <row r="8" spans="1:3" ht="15.75" x14ac:dyDescent="0.25">
      <c r="A8" s="86"/>
    </row>
    <row r="9" spans="1:3" ht="47.25" x14ac:dyDescent="0.25">
      <c r="A9" s="86" t="s">
        <v>2434</v>
      </c>
    </row>
    <row r="11" spans="1:3" ht="15.75" x14ac:dyDescent="0.25">
      <c r="A11" s="374" t="s">
        <v>2435</v>
      </c>
    </row>
    <row r="12" spans="1:3" ht="15.75" x14ac:dyDescent="0.25">
      <c r="A12" s="375"/>
      <c r="C12" s="113"/>
    </row>
    <row r="13" spans="1:3" ht="15.75" x14ac:dyDescent="0.25">
      <c r="A13" s="374" t="s">
        <v>2588</v>
      </c>
    </row>
    <row r="14" spans="1:3" ht="15.75" x14ac:dyDescent="0.25">
      <c r="A14" s="375"/>
    </row>
    <row r="15" spans="1:3" ht="31.5" x14ac:dyDescent="0.25">
      <c r="A15" s="373" t="s">
        <v>2589</v>
      </c>
    </row>
    <row r="16" spans="1:3" ht="15.75" x14ac:dyDescent="0.25">
      <c r="A16" s="373"/>
    </row>
    <row r="17" spans="1:1" ht="15.75" x14ac:dyDescent="0.25">
      <c r="A17" s="373" t="s">
        <v>2590</v>
      </c>
    </row>
    <row r="18" spans="1:1" x14ac:dyDescent="0.2">
      <c r="A18" s="85"/>
    </row>
    <row r="19" spans="1:1" x14ac:dyDescent="0.2">
      <c r="A19" s="95" t="s">
        <v>881</v>
      </c>
    </row>
  </sheetData>
  <sheetProtection algorithmName="SHA-512" hashValue="diN0B0cE9rfiFkfdLe+pk9aO+0tib3O/CC1Hv+uwbKQbMRZj2ftrRuaPRfV1o9Uz5ncZ8+sz5fDkbnaGItr1yA==" saltValue="WT1l+2Dqqwt8onAHhDC9hg==" spinCount="100000" sheet="1" objects="1" scenarios="1"/>
  <phoneticPr fontId="21" type="noConversion"/>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V55"/>
  <sheetViews>
    <sheetView tabSelected="1" zoomScaleNormal="100" workbookViewId="0">
      <selection activeCell="F6" sqref="F6"/>
    </sheetView>
  </sheetViews>
  <sheetFormatPr defaultRowHeight="12.75" x14ac:dyDescent="0.2"/>
  <cols>
    <col min="1" max="1" width="44.7109375" style="27" customWidth="1"/>
    <col min="2" max="5" width="13.42578125" style="27" customWidth="1"/>
    <col min="6" max="6" width="31.5703125" style="27" customWidth="1"/>
    <col min="7" max="7" width="9.140625" style="27" hidden="1" customWidth="1"/>
    <col min="8" max="11" width="10.140625" style="27" hidden="1" customWidth="1"/>
    <col min="12" max="12" width="11.85546875" style="27" hidden="1" customWidth="1"/>
    <col min="13" max="13" width="10.42578125" style="27" hidden="1" customWidth="1"/>
    <col min="14" max="17" width="9.140625" style="27" hidden="1" customWidth="1"/>
    <col min="18" max="18" width="16.42578125" style="27" hidden="1" customWidth="1"/>
    <col min="19" max="21" width="9.140625" style="27" hidden="1" customWidth="1"/>
    <col min="22" max="23" width="9.140625" style="27" customWidth="1"/>
    <col min="24" max="16384" width="9.140625" style="27"/>
  </cols>
  <sheetData>
    <row r="1" spans="1:21" ht="15.75" x14ac:dyDescent="0.25">
      <c r="A1" s="28" t="s">
        <v>2254</v>
      </c>
    </row>
    <row r="2" spans="1:21" ht="15.75" x14ac:dyDescent="0.25">
      <c r="A2" s="28"/>
    </row>
    <row r="3" spans="1:21" ht="12.75" customHeight="1" x14ac:dyDescent="0.2">
      <c r="A3" s="482" t="s">
        <v>30</v>
      </c>
      <c r="B3" s="482"/>
      <c r="C3" s="482"/>
      <c r="D3" s="482"/>
      <c r="E3" s="482"/>
      <c r="F3" s="482"/>
      <c r="G3" s="482"/>
      <c r="H3" s="482"/>
      <c r="L3" s="416"/>
      <c r="R3" s="412"/>
    </row>
    <row r="4" spans="1:21" x14ac:dyDescent="0.2">
      <c r="A4" s="103" t="s">
        <v>33</v>
      </c>
      <c r="B4" s="499"/>
      <c r="C4" s="500"/>
      <c r="D4" s="500"/>
      <c r="E4" s="500"/>
      <c r="R4" s="412"/>
    </row>
    <row r="5" spans="1:21" x14ac:dyDescent="0.2">
      <c r="A5" s="110" t="s">
        <v>2468</v>
      </c>
      <c r="B5" s="501"/>
      <c r="C5" s="500"/>
      <c r="D5" s="500"/>
      <c r="E5" s="500"/>
    </row>
    <row r="6" spans="1:21" x14ac:dyDescent="0.2">
      <c r="A6" s="110" t="s">
        <v>32</v>
      </c>
      <c r="B6" s="501"/>
      <c r="C6" s="500"/>
      <c r="D6" s="500"/>
      <c r="E6" s="500"/>
    </row>
    <row r="7" spans="1:21" ht="13.5" thickBot="1" x14ac:dyDescent="0.25"/>
    <row r="8" spans="1:21" x14ac:dyDescent="0.2">
      <c r="A8" s="29" t="s">
        <v>3</v>
      </c>
      <c r="B8" s="483"/>
      <c r="C8" s="484"/>
      <c r="D8" s="484"/>
      <c r="E8" s="485"/>
      <c r="F8" s="30"/>
      <c r="G8" s="31" t="s">
        <v>66</v>
      </c>
      <c r="H8" s="32"/>
      <c r="I8" s="32"/>
      <c r="J8" s="32" t="s">
        <v>16</v>
      </c>
      <c r="K8" s="32" t="s">
        <v>18</v>
      </c>
      <c r="L8" s="32" t="s">
        <v>22</v>
      </c>
      <c r="M8" s="32" t="s">
        <v>22</v>
      </c>
      <c r="N8" s="32"/>
      <c r="O8" s="33" t="s">
        <v>76</v>
      </c>
      <c r="P8" s="33" t="s">
        <v>76</v>
      </c>
      <c r="Q8" s="33" t="s">
        <v>76</v>
      </c>
      <c r="R8" s="54"/>
      <c r="S8" s="34"/>
      <c r="T8" s="35" t="b">
        <f>AND(E14&gt;43830,E14&lt;49310)</f>
        <v>0</v>
      </c>
      <c r="U8" s="34"/>
    </row>
    <row r="9" spans="1:21" ht="13.5" thickBot="1" x14ac:dyDescent="0.25">
      <c r="A9" s="36" t="s">
        <v>4</v>
      </c>
      <c r="B9" s="483"/>
      <c r="C9" s="485"/>
      <c r="D9" s="96" t="s">
        <v>5</v>
      </c>
      <c r="E9" s="111"/>
      <c r="F9" s="30"/>
      <c r="G9" s="37"/>
      <c r="H9" s="38"/>
      <c r="I9" s="39"/>
      <c r="J9" s="39" t="s">
        <v>17</v>
      </c>
      <c r="K9" s="39" t="s">
        <v>19</v>
      </c>
      <c r="L9" s="40" t="s">
        <v>20</v>
      </c>
      <c r="M9" s="40" t="s">
        <v>21</v>
      </c>
      <c r="N9" s="39"/>
      <c r="O9" s="40" t="s">
        <v>77</v>
      </c>
      <c r="P9" s="40" t="s">
        <v>78</v>
      </c>
      <c r="Q9" s="40" t="s">
        <v>1</v>
      </c>
      <c r="R9" s="66"/>
      <c r="S9" s="41" t="s">
        <v>65</v>
      </c>
      <c r="T9" s="30"/>
      <c r="U9" s="44"/>
    </row>
    <row r="10" spans="1:21" ht="13.5" thickBot="1" x14ac:dyDescent="0.25">
      <c r="A10" s="36" t="s">
        <v>6</v>
      </c>
      <c r="B10" s="486"/>
      <c r="C10" s="487"/>
      <c r="D10" s="487"/>
      <c r="E10" s="488"/>
      <c r="F10" s="30"/>
      <c r="G10" s="42"/>
      <c r="H10" s="43"/>
      <c r="I10" s="30"/>
      <c r="J10" s="30"/>
      <c r="K10" s="30"/>
      <c r="L10" s="30"/>
      <c r="M10" s="30"/>
      <c r="N10" s="30"/>
      <c r="O10" s="30"/>
      <c r="P10" s="30"/>
      <c r="Q10" s="30"/>
      <c r="R10" s="57"/>
      <c r="S10" s="44"/>
      <c r="T10" s="45">
        <f>B20</f>
        <v>2022</v>
      </c>
      <c r="U10" s="46">
        <f>C20</f>
        <v>2023</v>
      </c>
    </row>
    <row r="11" spans="1:21" x14ac:dyDescent="0.2">
      <c r="A11" s="47" t="s">
        <v>68</v>
      </c>
      <c r="B11" s="489"/>
      <c r="C11" s="490"/>
      <c r="D11" s="490"/>
      <c r="E11" s="491"/>
      <c r="F11" s="30"/>
      <c r="G11" s="48" t="s">
        <v>70</v>
      </c>
      <c r="H11" s="43"/>
      <c r="I11" s="49">
        <v>43831</v>
      </c>
      <c r="J11" s="50">
        <f t="shared" ref="J11:J16" si="0">I11</f>
        <v>43831</v>
      </c>
      <c r="K11" s="50">
        <f>J12-1</f>
        <v>44196</v>
      </c>
      <c r="L11" s="51">
        <f>C14</f>
        <v>0</v>
      </c>
      <c r="M11" s="51">
        <f>IF(T8=TRUE,E14,60000)</f>
        <v>60000</v>
      </c>
      <c r="N11" s="30"/>
      <c r="O11" s="30">
        <f>IF(L11&gt;J11,L11-J11,0)</f>
        <v>0</v>
      </c>
      <c r="P11" s="30">
        <f>IF(M11&lt;K11,K11-M11,0)</f>
        <v>0</v>
      </c>
      <c r="Q11" s="30">
        <f>IF((O11+P11)&lt;366,O11+P11,(J12-J11))</f>
        <v>0</v>
      </c>
      <c r="R11" s="57">
        <v>2020</v>
      </c>
      <c r="S11" s="52">
        <f>((J12-J11)-Q11)/(J12-J11)</f>
        <v>1</v>
      </c>
      <c r="T11" s="53">
        <f>IF($B$20=R11,S11,0)</f>
        <v>0</v>
      </c>
      <c r="U11" s="54">
        <f>IF($C$20=R11,S11,0)</f>
        <v>0</v>
      </c>
    </row>
    <row r="12" spans="1:21" ht="39.75" customHeight="1" x14ac:dyDescent="0.2">
      <c r="A12" s="55"/>
      <c r="B12" s="492"/>
      <c r="C12" s="493"/>
      <c r="D12" s="493"/>
      <c r="E12" s="494"/>
      <c r="F12" s="30"/>
      <c r="G12" s="48" t="s">
        <v>71</v>
      </c>
      <c r="H12" s="43"/>
      <c r="I12" s="49">
        <v>44197</v>
      </c>
      <c r="J12" s="50">
        <f t="shared" si="0"/>
        <v>44197</v>
      </c>
      <c r="K12" s="50">
        <f t="shared" ref="K12:K16" si="1">J13-1</f>
        <v>44561</v>
      </c>
      <c r="L12" s="43">
        <f t="shared" ref="L12:L24" si="2">$L$11</f>
        <v>0</v>
      </c>
      <c r="M12" s="43">
        <f>$M$11</f>
        <v>60000</v>
      </c>
      <c r="N12" s="30"/>
      <c r="O12" s="30">
        <f>IF(L12&gt;J12,L12-J12,0)</f>
        <v>0</v>
      </c>
      <c r="P12" s="30">
        <f>IF(M12&lt;K12,K12-M12,0)</f>
        <v>0</v>
      </c>
      <c r="Q12" s="30">
        <f t="shared" ref="Q12:Q25" si="3">IF((O12+P12)&lt;366,O12+P12,(J13-J12))</f>
        <v>0</v>
      </c>
      <c r="R12" s="57">
        <f>R11+1</f>
        <v>2021</v>
      </c>
      <c r="S12" s="52">
        <f t="shared" ref="S12:S25" si="4">((J13-J12)-Q12)/(J13-J12)</f>
        <v>1</v>
      </c>
      <c r="T12" s="56">
        <f t="shared" ref="T12:T24" si="5">IF($B$20=R12,S12,0)</f>
        <v>0</v>
      </c>
      <c r="U12" s="57">
        <f t="shared" ref="U12:U25" si="6">IF($C$20=R12,S12,0)</f>
        <v>0</v>
      </c>
    </row>
    <row r="13" spans="1:21" x14ac:dyDescent="0.2">
      <c r="B13" s="58"/>
      <c r="C13" s="58"/>
      <c r="D13" s="58"/>
      <c r="E13" s="58"/>
      <c r="F13" s="30"/>
      <c r="G13" s="48" t="s">
        <v>73</v>
      </c>
      <c r="H13" s="43"/>
      <c r="I13" s="49">
        <v>44562</v>
      </c>
      <c r="J13" s="50">
        <f t="shared" si="0"/>
        <v>44562</v>
      </c>
      <c r="K13" s="50">
        <f t="shared" si="1"/>
        <v>44926</v>
      </c>
      <c r="L13" s="43">
        <f t="shared" si="2"/>
        <v>0</v>
      </c>
      <c r="M13" s="43">
        <f t="shared" ref="M13:M24" si="7">$M$11</f>
        <v>60000</v>
      </c>
      <c r="N13" s="30"/>
      <c r="O13" s="30">
        <f>IF(L13&gt;J13,L13-J13,0)</f>
        <v>0</v>
      </c>
      <c r="P13" s="30">
        <f>IF(M13&lt;K13,K13-M13,0)</f>
        <v>0</v>
      </c>
      <c r="Q13" s="30">
        <f t="shared" si="3"/>
        <v>0</v>
      </c>
      <c r="R13" s="57">
        <f t="shared" ref="R13:R26" si="8">R12+1</f>
        <v>2022</v>
      </c>
      <c r="S13" s="52">
        <f t="shared" si="4"/>
        <v>1</v>
      </c>
      <c r="T13" s="56">
        <f>IF($B$20=R13,S13,0)</f>
        <v>1</v>
      </c>
      <c r="U13" s="57">
        <f t="shared" si="6"/>
        <v>0</v>
      </c>
    </row>
    <row r="14" spans="1:21" x14ac:dyDescent="0.2">
      <c r="A14" s="97" t="s">
        <v>57</v>
      </c>
      <c r="B14" s="98" t="s">
        <v>63</v>
      </c>
      <c r="C14" s="112"/>
      <c r="D14" s="98" t="s">
        <v>79</v>
      </c>
      <c r="E14" s="99"/>
      <c r="F14" s="30"/>
      <c r="G14" s="48" t="s">
        <v>74</v>
      </c>
      <c r="H14" s="43"/>
      <c r="I14" s="49">
        <v>44927</v>
      </c>
      <c r="J14" s="50">
        <f t="shared" si="0"/>
        <v>44927</v>
      </c>
      <c r="K14" s="50">
        <f t="shared" si="1"/>
        <v>45291</v>
      </c>
      <c r="L14" s="43">
        <f t="shared" si="2"/>
        <v>0</v>
      </c>
      <c r="M14" s="43">
        <f t="shared" si="7"/>
        <v>60000</v>
      </c>
      <c r="N14" s="30"/>
      <c r="O14" s="30">
        <f>IF(L14&gt;J14,L14-J14,0)</f>
        <v>0</v>
      </c>
      <c r="P14" s="30">
        <f>IF(M14&lt;K14,K14-M14,0)</f>
        <v>0</v>
      </c>
      <c r="Q14" s="30">
        <f t="shared" si="3"/>
        <v>0</v>
      </c>
      <c r="R14" s="57">
        <f t="shared" si="8"/>
        <v>2023</v>
      </c>
      <c r="S14" s="52">
        <f t="shared" si="4"/>
        <v>1</v>
      </c>
      <c r="T14" s="56">
        <f t="shared" si="5"/>
        <v>0</v>
      </c>
      <c r="U14" s="57">
        <f t="shared" si="6"/>
        <v>1</v>
      </c>
    </row>
    <row r="15" spans="1:21" x14ac:dyDescent="0.2">
      <c r="A15" s="97" t="s">
        <v>69</v>
      </c>
      <c r="B15" s="98" t="s">
        <v>63</v>
      </c>
      <c r="C15" s="339"/>
      <c r="D15" s="340" t="s">
        <v>79</v>
      </c>
      <c r="E15" s="99"/>
      <c r="F15" s="336"/>
      <c r="G15" s="48" t="s">
        <v>75</v>
      </c>
      <c r="H15" s="43"/>
      <c r="I15" s="49">
        <v>45292</v>
      </c>
      <c r="J15" s="50">
        <f t="shared" si="0"/>
        <v>45292</v>
      </c>
      <c r="K15" s="50">
        <f t="shared" si="1"/>
        <v>45657</v>
      </c>
      <c r="L15" s="43">
        <f t="shared" si="2"/>
        <v>0</v>
      </c>
      <c r="M15" s="43">
        <f t="shared" si="7"/>
        <v>60000</v>
      </c>
      <c r="N15" s="30"/>
      <c r="O15" s="30">
        <f>IF(L15&gt;J15,L15-J15,0)</f>
        <v>0</v>
      </c>
      <c r="P15" s="30">
        <f>IF(M15&lt;K15,K15-M15,0)</f>
        <v>0</v>
      </c>
      <c r="Q15" s="30">
        <f t="shared" si="3"/>
        <v>0</v>
      </c>
      <c r="R15" s="57">
        <f t="shared" si="8"/>
        <v>2024</v>
      </c>
      <c r="S15" s="52">
        <f t="shared" si="4"/>
        <v>1</v>
      </c>
      <c r="T15" s="56">
        <f t="shared" si="5"/>
        <v>0</v>
      </c>
      <c r="U15" s="57">
        <f t="shared" si="6"/>
        <v>0</v>
      </c>
    </row>
    <row r="16" spans="1:21" x14ac:dyDescent="0.2">
      <c r="A16" s="152" t="s">
        <v>108</v>
      </c>
      <c r="B16" s="134"/>
      <c r="C16" s="136" t="str">
        <f>IF(AND('Fane6 "tværgående ydelser"'!J10&lt;&gt;"",'Fane6 "tværgående ydelser"'!J11&lt;&gt;"",'Fane6 "tværgående ydelser"'!J12&lt;&gt;"",'Fane6 "tværgående ydelser"'!J13&lt;&gt;"",'Fane6 "tværgående ydelser"'!J14&lt;&gt;"",'Fane6 "tværgående ydelser"'!J15&lt;&gt;""),"Ja","Nej")</f>
        <v>Nej</v>
      </c>
      <c r="D16" s="58"/>
      <c r="E16" s="58"/>
      <c r="F16" s="30"/>
      <c r="G16" s="48" t="s">
        <v>72</v>
      </c>
      <c r="H16" s="43"/>
      <c r="I16" s="49">
        <v>45658</v>
      </c>
      <c r="J16" s="50">
        <f t="shared" si="0"/>
        <v>45658</v>
      </c>
      <c r="K16" s="50">
        <f t="shared" si="1"/>
        <v>46022</v>
      </c>
      <c r="L16" s="43">
        <f t="shared" si="2"/>
        <v>0</v>
      </c>
      <c r="M16" s="43">
        <f t="shared" si="7"/>
        <v>60000</v>
      </c>
      <c r="N16" s="30"/>
      <c r="O16" s="30">
        <f t="shared" ref="O16:O22" si="9">IF(L16&gt;J16,L16-J16,0)</f>
        <v>0</v>
      </c>
      <c r="P16" s="30">
        <f t="shared" ref="P16:P21" si="10">IF(M16&lt;K16,K16-M16,0)</f>
        <v>0</v>
      </c>
      <c r="Q16" s="30">
        <f t="shared" si="3"/>
        <v>0</v>
      </c>
      <c r="R16" s="57">
        <f t="shared" si="8"/>
        <v>2025</v>
      </c>
      <c r="S16" s="52">
        <f t="shared" si="4"/>
        <v>1</v>
      </c>
      <c r="T16" s="56">
        <f t="shared" si="5"/>
        <v>0</v>
      </c>
      <c r="U16" s="57">
        <f t="shared" si="6"/>
        <v>0</v>
      </c>
    </row>
    <row r="17" spans="1:21" x14ac:dyDescent="0.2">
      <c r="A17" s="462" t="s">
        <v>2507</v>
      </c>
      <c r="B17" s="463"/>
      <c r="C17" s="98" t="str">
        <f>IF('Fane8 "Leverancemål"'!C6&lt;&gt;"","Ja","Nej")</f>
        <v>Nej</v>
      </c>
      <c r="D17" s="55"/>
      <c r="E17" s="55"/>
      <c r="G17" s="48" t="s">
        <v>2470</v>
      </c>
      <c r="H17" s="43"/>
      <c r="I17" s="49">
        <v>46023</v>
      </c>
      <c r="J17" s="50">
        <f t="shared" ref="J17:J25" si="11">I17</f>
        <v>46023</v>
      </c>
      <c r="K17" s="50">
        <f t="shared" ref="K17:K24" si="12">J18-1</f>
        <v>46387</v>
      </c>
      <c r="L17" s="43">
        <f t="shared" si="2"/>
        <v>0</v>
      </c>
      <c r="M17" s="43">
        <f t="shared" si="7"/>
        <v>60000</v>
      </c>
      <c r="N17" s="30"/>
      <c r="O17" s="30">
        <f t="shared" si="9"/>
        <v>0</v>
      </c>
      <c r="P17" s="30">
        <f t="shared" si="10"/>
        <v>0</v>
      </c>
      <c r="Q17" s="30">
        <f t="shared" si="3"/>
        <v>0</v>
      </c>
      <c r="R17" s="57">
        <f t="shared" si="8"/>
        <v>2026</v>
      </c>
      <c r="S17" s="52">
        <f t="shared" si="4"/>
        <v>1</v>
      </c>
      <c r="T17" s="56">
        <f t="shared" si="5"/>
        <v>0</v>
      </c>
      <c r="U17" s="57">
        <f t="shared" si="6"/>
        <v>0</v>
      </c>
    </row>
    <row r="18" spans="1:21" x14ac:dyDescent="0.2">
      <c r="B18" s="60"/>
      <c r="C18" s="60"/>
      <c r="D18" s="60"/>
      <c r="E18" s="60"/>
      <c r="G18" s="48" t="s">
        <v>2471</v>
      </c>
      <c r="H18" s="43"/>
      <c r="I18" s="49">
        <v>46388</v>
      </c>
      <c r="J18" s="50">
        <f t="shared" si="11"/>
        <v>46388</v>
      </c>
      <c r="K18" s="50">
        <f t="shared" si="12"/>
        <v>46752</v>
      </c>
      <c r="L18" s="43">
        <f t="shared" si="2"/>
        <v>0</v>
      </c>
      <c r="M18" s="43">
        <f t="shared" si="7"/>
        <v>60000</v>
      </c>
      <c r="N18" s="30"/>
      <c r="O18" s="30">
        <f t="shared" si="9"/>
        <v>0</v>
      </c>
      <c r="P18" s="30">
        <f t="shared" si="10"/>
        <v>0</v>
      </c>
      <c r="Q18" s="30">
        <f t="shared" si="3"/>
        <v>0</v>
      </c>
      <c r="R18" s="57">
        <f t="shared" si="8"/>
        <v>2027</v>
      </c>
      <c r="S18" s="52">
        <f t="shared" si="4"/>
        <v>1</v>
      </c>
      <c r="T18" s="56">
        <f t="shared" si="5"/>
        <v>0</v>
      </c>
      <c r="U18" s="57">
        <f t="shared" si="6"/>
        <v>0</v>
      </c>
    </row>
    <row r="19" spans="1:21" s="30" customFormat="1" x14ac:dyDescent="0.2">
      <c r="A19" s="154" t="s">
        <v>7</v>
      </c>
      <c r="B19" s="60"/>
      <c r="C19" s="60"/>
      <c r="D19" s="60"/>
      <c r="E19" s="60"/>
      <c r="G19" s="48" t="s">
        <v>2472</v>
      </c>
      <c r="H19" s="43"/>
      <c r="I19" s="49">
        <v>46753</v>
      </c>
      <c r="J19" s="50">
        <f t="shared" si="11"/>
        <v>46753</v>
      </c>
      <c r="K19" s="50">
        <f>J20-1</f>
        <v>47118</v>
      </c>
      <c r="L19" s="43">
        <f t="shared" si="2"/>
        <v>0</v>
      </c>
      <c r="M19" s="43">
        <f t="shared" si="7"/>
        <v>60000</v>
      </c>
      <c r="O19" s="30">
        <f t="shared" si="9"/>
        <v>0</v>
      </c>
      <c r="P19" s="30">
        <f t="shared" si="10"/>
        <v>0</v>
      </c>
      <c r="Q19" s="30">
        <f t="shared" si="3"/>
        <v>0</v>
      </c>
      <c r="R19" s="57">
        <f t="shared" si="8"/>
        <v>2028</v>
      </c>
      <c r="S19" s="52">
        <f t="shared" si="4"/>
        <v>1</v>
      </c>
      <c r="T19" s="56">
        <f t="shared" si="5"/>
        <v>0</v>
      </c>
      <c r="U19" s="57">
        <f t="shared" si="6"/>
        <v>0</v>
      </c>
    </row>
    <row r="20" spans="1:21" ht="26.25" customHeight="1" x14ac:dyDescent="0.2">
      <c r="A20" s="155"/>
      <c r="B20" s="156">
        <v>2022</v>
      </c>
      <c r="C20" s="366">
        <v>2023</v>
      </c>
      <c r="D20" s="370"/>
      <c r="E20" s="55"/>
      <c r="G20" s="48" t="s">
        <v>2473</v>
      </c>
      <c r="H20" s="43"/>
      <c r="I20" s="49">
        <v>47119</v>
      </c>
      <c r="J20" s="50">
        <f t="shared" si="11"/>
        <v>47119</v>
      </c>
      <c r="K20" s="50">
        <f t="shared" si="12"/>
        <v>47483</v>
      </c>
      <c r="L20" s="43">
        <f t="shared" si="2"/>
        <v>0</v>
      </c>
      <c r="M20" s="43">
        <f t="shared" si="7"/>
        <v>60000</v>
      </c>
      <c r="N20" s="30"/>
      <c r="O20" s="30">
        <f t="shared" si="9"/>
        <v>0</v>
      </c>
      <c r="P20" s="30">
        <f t="shared" si="10"/>
        <v>0</v>
      </c>
      <c r="Q20" s="30">
        <f t="shared" si="3"/>
        <v>0</v>
      </c>
      <c r="R20" s="57">
        <f>R19+1</f>
        <v>2029</v>
      </c>
      <c r="S20" s="52">
        <f t="shared" si="4"/>
        <v>1</v>
      </c>
      <c r="T20" s="56">
        <f t="shared" si="5"/>
        <v>0</v>
      </c>
      <c r="U20" s="57">
        <f t="shared" si="6"/>
        <v>0</v>
      </c>
    </row>
    <row r="21" spans="1:21" x14ac:dyDescent="0.2">
      <c r="A21" s="88" t="s">
        <v>67</v>
      </c>
      <c r="B21" s="77">
        <f>T27</f>
        <v>1</v>
      </c>
      <c r="C21" s="367">
        <f>U27</f>
        <v>1</v>
      </c>
      <c r="D21" s="370"/>
      <c r="E21" s="55"/>
      <c r="G21" s="48" t="s">
        <v>2474</v>
      </c>
      <c r="H21" s="43"/>
      <c r="I21" s="49">
        <v>47484</v>
      </c>
      <c r="J21" s="50">
        <f t="shared" si="11"/>
        <v>47484</v>
      </c>
      <c r="K21" s="50">
        <f t="shared" si="12"/>
        <v>47848</v>
      </c>
      <c r="L21" s="43">
        <f t="shared" si="2"/>
        <v>0</v>
      </c>
      <c r="M21" s="43">
        <f t="shared" si="7"/>
        <v>60000</v>
      </c>
      <c r="N21" s="30"/>
      <c r="O21" s="30">
        <f t="shared" si="9"/>
        <v>0</v>
      </c>
      <c r="P21" s="30">
        <f t="shared" si="10"/>
        <v>0</v>
      </c>
      <c r="Q21" s="30">
        <f t="shared" si="3"/>
        <v>0</v>
      </c>
      <c r="R21" s="57">
        <f t="shared" si="8"/>
        <v>2030</v>
      </c>
      <c r="S21" s="52">
        <f t="shared" si="4"/>
        <v>1</v>
      </c>
      <c r="T21" s="56">
        <f t="shared" si="5"/>
        <v>0</v>
      </c>
      <c r="U21" s="57">
        <f t="shared" si="6"/>
        <v>0</v>
      </c>
    </row>
    <row r="22" spans="1:21" x14ac:dyDescent="0.2">
      <c r="A22" s="87" t="s">
        <v>53</v>
      </c>
      <c r="B22" s="409">
        <f>'Fane3 "løn"'!G24*B21/1000000</f>
        <v>0</v>
      </c>
      <c r="C22" s="413">
        <f>'Fane3 "løn"'!G24*C21/1000000</f>
        <v>0</v>
      </c>
      <c r="D22" s="370"/>
      <c r="E22" s="55"/>
      <c r="G22" s="48" t="s">
        <v>2475</v>
      </c>
      <c r="H22" s="43"/>
      <c r="I22" s="49">
        <v>47849</v>
      </c>
      <c r="J22" s="50">
        <f t="shared" si="11"/>
        <v>47849</v>
      </c>
      <c r="K22" s="50">
        <f t="shared" si="12"/>
        <v>48213</v>
      </c>
      <c r="L22" s="43">
        <f t="shared" si="2"/>
        <v>0</v>
      </c>
      <c r="M22" s="43">
        <f t="shared" si="7"/>
        <v>60000</v>
      </c>
      <c r="N22" s="30"/>
      <c r="O22" s="30">
        <f t="shared" si="9"/>
        <v>0</v>
      </c>
      <c r="P22" s="30">
        <f>IF(M22&lt;K22,K22-M22,0)</f>
        <v>0</v>
      </c>
      <c r="Q22" s="30">
        <f t="shared" si="3"/>
        <v>0</v>
      </c>
      <c r="R22" s="57">
        <f t="shared" si="8"/>
        <v>2031</v>
      </c>
      <c r="S22" s="52">
        <f t="shared" si="4"/>
        <v>1</v>
      </c>
      <c r="T22" s="56">
        <f t="shared" si="5"/>
        <v>0</v>
      </c>
      <c r="U22" s="57">
        <f t="shared" si="6"/>
        <v>0</v>
      </c>
    </row>
    <row r="23" spans="1:21" x14ac:dyDescent="0.2">
      <c r="A23" s="89" t="s">
        <v>107</v>
      </c>
      <c r="B23" s="137">
        <f>('Fane4 "Øvrig Drift"'!D7/1000000+'Fane6 "tværgående ydelser"'!E6/1000000)*B21</f>
        <v>0</v>
      </c>
      <c r="C23" s="368">
        <f>('Fane4 "Øvrig Drift"'!D7/1000000+'Fane6 "tværgående ydelser"'!E6/1000000)*C21</f>
        <v>0</v>
      </c>
      <c r="D23" s="371"/>
      <c r="E23" s="55"/>
      <c r="G23" s="48" t="s">
        <v>2476</v>
      </c>
      <c r="H23" s="43"/>
      <c r="I23" s="49">
        <v>48214</v>
      </c>
      <c r="J23" s="50">
        <f t="shared" si="11"/>
        <v>48214</v>
      </c>
      <c r="K23" s="50">
        <f>J24-1</f>
        <v>48579</v>
      </c>
      <c r="L23" s="43">
        <f t="shared" si="2"/>
        <v>0</v>
      </c>
      <c r="M23" s="43">
        <f t="shared" si="7"/>
        <v>60000</v>
      </c>
      <c r="N23" s="30"/>
      <c r="O23" s="30">
        <f>IF(L23&gt;J23,L23-J23,0)</f>
        <v>0</v>
      </c>
      <c r="P23" s="30">
        <f>IF(M23&lt;K23,K23-M23,0)</f>
        <v>0</v>
      </c>
      <c r="Q23" s="30">
        <f>IF((O23+P23)&lt;366,O23+P23,(J24-J23))</f>
        <v>0</v>
      </c>
      <c r="R23" s="57">
        <f t="shared" si="8"/>
        <v>2032</v>
      </c>
      <c r="S23" s="52">
        <f>((J24-J23)-Q23)/(J24-J23)</f>
        <v>1</v>
      </c>
      <c r="T23" s="56">
        <f t="shared" si="5"/>
        <v>0</v>
      </c>
      <c r="U23" s="57">
        <f t="shared" si="6"/>
        <v>0</v>
      </c>
    </row>
    <row r="24" spans="1:21" x14ac:dyDescent="0.2">
      <c r="A24" s="459" t="s">
        <v>2469</v>
      </c>
      <c r="B24" s="137">
        <f>'Fane7"Medicinudgifter"'!F7/1000000*B21</f>
        <v>0</v>
      </c>
      <c r="C24" s="368">
        <f>'Fane7"Medicinudgifter"'!F7/1000000*C21</f>
        <v>0</v>
      </c>
      <c r="D24" s="371"/>
      <c r="E24" s="301"/>
      <c r="G24" s="48" t="s">
        <v>2477</v>
      </c>
      <c r="H24" s="43"/>
      <c r="I24" s="49">
        <v>48580</v>
      </c>
      <c r="J24" s="50">
        <f t="shared" si="11"/>
        <v>48580</v>
      </c>
      <c r="K24" s="50">
        <f t="shared" si="12"/>
        <v>48944</v>
      </c>
      <c r="L24" s="43">
        <f t="shared" si="2"/>
        <v>0</v>
      </c>
      <c r="M24" s="43">
        <f t="shared" si="7"/>
        <v>60000</v>
      </c>
      <c r="N24" s="30"/>
      <c r="O24" s="30">
        <f>IF(L24&gt;J24,L24-J24,0)</f>
        <v>0</v>
      </c>
      <c r="P24" s="30">
        <f>IF(M24&lt;K24,K24-M24,0)</f>
        <v>0</v>
      </c>
      <c r="Q24" s="30">
        <f t="shared" si="3"/>
        <v>0</v>
      </c>
      <c r="R24" s="57">
        <f t="shared" si="8"/>
        <v>2033</v>
      </c>
      <c r="S24" s="52">
        <f t="shared" si="4"/>
        <v>1</v>
      </c>
      <c r="T24" s="56">
        <f t="shared" si="5"/>
        <v>0</v>
      </c>
      <c r="U24" s="57">
        <f t="shared" si="6"/>
        <v>0</v>
      </c>
    </row>
    <row r="25" spans="1:21" x14ac:dyDescent="0.2">
      <c r="A25" s="87" t="s">
        <v>93</v>
      </c>
      <c r="B25" s="410">
        <f>'Fane5"Etablering"'!E6/1000000</f>
        <v>0</v>
      </c>
      <c r="C25" s="369"/>
      <c r="D25" s="372"/>
      <c r="E25" s="55"/>
      <c r="G25" s="48" t="s">
        <v>2478</v>
      </c>
      <c r="H25" s="43"/>
      <c r="I25" s="49">
        <v>48945</v>
      </c>
      <c r="J25" s="50">
        <f t="shared" si="11"/>
        <v>48945</v>
      </c>
      <c r="K25" s="50">
        <f>J26-1</f>
        <v>49309</v>
      </c>
      <c r="L25" s="43">
        <f>$L$11</f>
        <v>0</v>
      </c>
      <c r="M25" s="43">
        <f>$M$11</f>
        <v>60000</v>
      </c>
      <c r="N25" s="30"/>
      <c r="O25" s="30">
        <f>IF(L25&gt;J25,L25-J25,0)</f>
        <v>0</v>
      </c>
      <c r="P25" s="30">
        <f>IF(M25&lt;K25,K25-M25,0)</f>
        <v>0</v>
      </c>
      <c r="Q25" s="30">
        <f t="shared" si="3"/>
        <v>0</v>
      </c>
      <c r="R25" s="57">
        <f>R24+1</f>
        <v>2034</v>
      </c>
      <c r="S25" s="52">
        <f t="shared" si="4"/>
        <v>1</v>
      </c>
      <c r="T25" s="56">
        <f>IF($B$20=R25,S245,0)</f>
        <v>0</v>
      </c>
      <c r="U25" s="57">
        <f t="shared" si="6"/>
        <v>0</v>
      </c>
    </row>
    <row r="26" spans="1:21" ht="13.5" thickBot="1" x14ac:dyDescent="0.25">
      <c r="A26" s="87" t="s">
        <v>56</v>
      </c>
      <c r="B26" s="411">
        <f>B22+B23+B24+B25</f>
        <v>0</v>
      </c>
      <c r="C26" s="414">
        <f>C22+C23+C24</f>
        <v>0</v>
      </c>
      <c r="D26" s="370"/>
      <c r="E26" s="55"/>
      <c r="G26" s="48"/>
      <c r="H26" s="43"/>
      <c r="I26" s="49">
        <v>49310</v>
      </c>
      <c r="J26" s="50">
        <f>I26</f>
        <v>49310</v>
      </c>
      <c r="K26" s="50"/>
      <c r="L26" s="43"/>
      <c r="M26" s="43"/>
      <c r="N26" s="30"/>
      <c r="O26" s="30"/>
      <c r="P26" s="30"/>
      <c r="Q26" s="30"/>
      <c r="R26" s="57">
        <f t="shared" si="8"/>
        <v>2035</v>
      </c>
      <c r="S26" s="133"/>
      <c r="T26" s="56"/>
      <c r="U26" s="57"/>
    </row>
    <row r="27" spans="1:21" ht="13.5" thickBot="1" x14ac:dyDescent="0.25">
      <c r="A27" s="87" t="s">
        <v>8</v>
      </c>
      <c r="B27" s="412"/>
      <c r="D27" s="55"/>
      <c r="E27" s="55"/>
      <c r="G27" s="417"/>
      <c r="H27" s="39"/>
      <c r="I27" s="39"/>
      <c r="J27" s="39"/>
      <c r="K27" s="76"/>
      <c r="L27" s="39"/>
      <c r="M27" s="39"/>
      <c r="N27" s="39"/>
      <c r="O27" s="39"/>
      <c r="P27" s="39"/>
      <c r="Q27" s="39"/>
      <c r="R27" s="66"/>
      <c r="S27" s="39"/>
      <c r="T27" s="45">
        <f>SUM(T11:T25)</f>
        <v>1</v>
      </c>
      <c r="U27" s="46">
        <f>SUM(U11:U25)</f>
        <v>1</v>
      </c>
    </row>
    <row r="28" spans="1:21" x14ac:dyDescent="0.2">
      <c r="A28" s="90" t="s">
        <v>2281</v>
      </c>
      <c r="B28" s="410">
        <f>'Fane2 "Aktivitet"'!L33/1000000*B21</f>
        <v>0</v>
      </c>
      <c r="C28" s="410">
        <f>'Fane2 "Aktivitet"'!L33/1000000*C21</f>
        <v>0</v>
      </c>
      <c r="D28" s="301"/>
      <c r="E28" s="55"/>
    </row>
    <row r="29" spans="1:21" x14ac:dyDescent="0.2">
      <c r="A29" s="460" t="s">
        <v>2508</v>
      </c>
      <c r="B29" s="410">
        <f>'Fane7"Medicinudgifter"'!G7/1000000*B21</f>
        <v>0</v>
      </c>
      <c r="C29" s="410">
        <f>'Fane7"Medicinudgifter"'!G7/1000000*C21</f>
        <v>0</v>
      </c>
      <c r="D29" s="329"/>
      <c r="E29" s="55"/>
    </row>
    <row r="30" spans="1:21" x14ac:dyDescent="0.2">
      <c r="A30" s="90" t="s">
        <v>54</v>
      </c>
      <c r="B30" s="411">
        <f>B26-B28-B29</f>
        <v>0</v>
      </c>
      <c r="C30" s="411">
        <f>C26-C28-C29</f>
        <v>0</v>
      </c>
      <c r="D30" s="55"/>
      <c r="E30" s="55"/>
      <c r="I30" s="61"/>
    </row>
    <row r="31" spans="1:21" x14ac:dyDescent="0.2">
      <c r="A31" s="62"/>
      <c r="B31" s="55"/>
      <c r="C31" s="55"/>
      <c r="D31" s="55"/>
      <c r="E31" s="55"/>
      <c r="I31" s="61"/>
    </row>
    <row r="32" spans="1:21" x14ac:dyDescent="0.2">
      <c r="A32" s="62"/>
      <c r="B32" s="60"/>
      <c r="C32" s="60"/>
      <c r="D32" s="60"/>
      <c r="E32" s="60"/>
    </row>
    <row r="33" spans="1:22" x14ac:dyDescent="0.2">
      <c r="A33" s="337" t="s">
        <v>2267</v>
      </c>
      <c r="B33" s="338"/>
      <c r="C33" s="338"/>
      <c r="D33" s="338"/>
      <c r="E33" s="338"/>
    </row>
    <row r="34" spans="1:22" x14ac:dyDescent="0.2">
      <c r="A34" s="341"/>
      <c r="B34" s="495">
        <f>B20</f>
        <v>2022</v>
      </c>
      <c r="C34" s="496"/>
      <c r="D34" s="495">
        <f>C20</f>
        <v>2023</v>
      </c>
      <c r="E34" s="496"/>
      <c r="F34" s="263"/>
    </row>
    <row r="35" spans="1:22" ht="38.25" x14ac:dyDescent="0.2">
      <c r="A35" s="155"/>
      <c r="B35" s="342" t="s">
        <v>9</v>
      </c>
      <c r="C35" s="342" t="s">
        <v>10</v>
      </c>
      <c r="D35" s="342" t="s">
        <v>9</v>
      </c>
      <c r="E35" s="342" t="s">
        <v>10</v>
      </c>
    </row>
    <row r="36" spans="1:22" ht="13.5" thickBot="1" x14ac:dyDescent="0.25">
      <c r="A36" s="88" t="s">
        <v>67</v>
      </c>
      <c r="B36" s="343">
        <f>T55</f>
        <v>1</v>
      </c>
      <c r="C36" s="343">
        <f>T55</f>
        <v>1</v>
      </c>
      <c r="D36" s="343">
        <f>U55</f>
        <v>1</v>
      </c>
      <c r="E36" s="343">
        <f>U55</f>
        <v>1</v>
      </c>
    </row>
    <row r="37" spans="1:22" ht="13.5" thickBot="1" x14ac:dyDescent="0.25">
      <c r="A37" s="87" t="s">
        <v>55</v>
      </c>
      <c r="B37" s="415">
        <f>'Fane2 "Aktivitet"'!F17*B36</f>
        <v>0</v>
      </c>
      <c r="C37" s="415">
        <f>('Fane2 "Aktivitet"'!G17+'Fane2 "Aktivitet"'!H17)*C$36</f>
        <v>0</v>
      </c>
      <c r="D37" s="415">
        <f>'Fane2 "Aktivitet"'!F17*D36</f>
        <v>0</v>
      </c>
      <c r="E37" s="415">
        <f>('Fane2 "Aktivitet"'!G17+'Fane2 "Aktivitet"'!H17)*E$36</f>
        <v>0</v>
      </c>
      <c r="G37" s="63" t="s">
        <v>62</v>
      </c>
      <c r="H37" s="64"/>
      <c r="I37" s="32"/>
      <c r="J37" s="32"/>
      <c r="K37" s="32"/>
      <c r="L37" s="33" t="s">
        <v>64</v>
      </c>
      <c r="M37" s="35" t="b">
        <f>AND(E15&gt;43830,E15&lt;49310)</f>
        <v>0</v>
      </c>
      <c r="N37" s="32"/>
      <c r="O37" s="33" t="s">
        <v>76</v>
      </c>
      <c r="P37" s="33" t="s">
        <v>76</v>
      </c>
      <c r="Q37" s="33" t="s">
        <v>76</v>
      </c>
      <c r="R37" s="54"/>
      <c r="S37" s="65" t="s">
        <v>65</v>
      </c>
    </row>
    <row r="38" spans="1:22" ht="13.5" thickBot="1" x14ac:dyDescent="0.25">
      <c r="A38" s="87" t="s">
        <v>11</v>
      </c>
      <c r="B38" s="410">
        <f>'Fane2 "Aktivitet"'!J17/1000000*B36</f>
        <v>0</v>
      </c>
      <c r="C38" s="410">
        <f>'Fane2 "Aktivitet"'!K17/1000000*C36</f>
        <v>0</v>
      </c>
      <c r="D38" s="410">
        <f>'Fane2 "Aktivitet"'!J17/1000000*D36</f>
        <v>0</v>
      </c>
      <c r="E38" s="410">
        <f>'Fane2 "Aktivitet"'!K17/1000000*E36</f>
        <v>0</v>
      </c>
      <c r="G38" s="37"/>
      <c r="H38" s="38"/>
      <c r="I38" s="39"/>
      <c r="J38" s="39"/>
      <c r="K38" s="39"/>
      <c r="L38" s="39"/>
      <c r="M38" s="39"/>
      <c r="N38" s="39"/>
      <c r="O38" s="40" t="s">
        <v>77</v>
      </c>
      <c r="P38" s="40" t="s">
        <v>78</v>
      </c>
      <c r="Q38" s="40" t="s">
        <v>1</v>
      </c>
      <c r="R38" s="66"/>
      <c r="S38" s="67"/>
      <c r="T38" s="45">
        <f>B20</f>
        <v>2022</v>
      </c>
      <c r="U38" s="46">
        <f>C20</f>
        <v>2023</v>
      </c>
    </row>
    <row r="39" spans="1:22" x14ac:dyDescent="0.2">
      <c r="A39" s="344"/>
      <c r="B39" s="446"/>
      <c r="C39" s="447"/>
      <c r="D39" s="447"/>
      <c r="E39" s="448"/>
      <c r="G39" s="31" t="s">
        <v>70</v>
      </c>
      <c r="H39" s="64"/>
      <c r="I39" s="418">
        <v>43831</v>
      </c>
      <c r="J39" s="419">
        <f>I39</f>
        <v>43831</v>
      </c>
      <c r="K39" s="419">
        <f>J40-1</f>
        <v>44196</v>
      </c>
      <c r="L39" s="420">
        <f>C15</f>
        <v>0</v>
      </c>
      <c r="M39" s="421">
        <f>IF(M37=TRUE,E15,60000)</f>
        <v>60000</v>
      </c>
      <c r="N39" s="32"/>
      <c r="O39" s="32">
        <f>IF(L39&gt;J39,L39-J39,0)</f>
        <v>0</v>
      </c>
      <c r="P39" s="32">
        <f t="shared" ref="P39:P53" si="13">IF(M39&lt;K39,K39-M39,0)</f>
        <v>0</v>
      </c>
      <c r="Q39" s="34">
        <f>IF((O39+P39)&lt;366,O39+P39,(J40-J39))</f>
        <v>0</v>
      </c>
      <c r="R39" s="54">
        <v>2020</v>
      </c>
      <c r="S39" s="422">
        <f>((J40-J39)-Q39)/(J40-J39)</f>
        <v>1</v>
      </c>
      <c r="T39" s="54">
        <f>IF($B$20=R39,S39,0)</f>
        <v>0</v>
      </c>
      <c r="U39" s="54">
        <f>IF($C$20=R39,S39,0)</f>
        <v>0</v>
      </c>
      <c r="V39" s="61"/>
    </row>
    <row r="40" spans="1:22" x14ac:dyDescent="0.2">
      <c r="A40" s="345" t="s">
        <v>46</v>
      </c>
      <c r="B40" s="449"/>
      <c r="C40" s="450"/>
      <c r="D40" s="450"/>
      <c r="E40" s="451"/>
      <c r="G40" s="48" t="s">
        <v>71</v>
      </c>
      <c r="H40" s="43"/>
      <c r="I40" s="49">
        <v>44197</v>
      </c>
      <c r="J40" s="50">
        <f t="shared" ref="J40:J54" si="14">I40</f>
        <v>44197</v>
      </c>
      <c r="K40" s="50">
        <f>J41-1</f>
        <v>44561</v>
      </c>
      <c r="L40" s="43">
        <f>$L$39</f>
        <v>0</v>
      </c>
      <c r="M40" s="43">
        <f t="shared" ref="M40:M44" si="15">$M$39</f>
        <v>60000</v>
      </c>
      <c r="N40" s="30"/>
      <c r="O40" s="30">
        <f t="shared" ref="O40:O53" si="16">IF(L40&gt;J40,L40-J40,0)</f>
        <v>0</v>
      </c>
      <c r="P40" s="30">
        <f t="shared" si="13"/>
        <v>0</v>
      </c>
      <c r="Q40" s="44">
        <f t="shared" ref="Q40:Q53" si="17">IF((O40+P40)&lt;366,O40+P40,(J41-J40))</f>
        <v>0</v>
      </c>
      <c r="R40" s="57">
        <f>R39+1</f>
        <v>2021</v>
      </c>
      <c r="S40" s="423">
        <f t="shared" ref="S40:S53" si="18">((J41-J40)-Q40)/(J41-J40)</f>
        <v>1</v>
      </c>
      <c r="T40" s="57">
        <f t="shared" ref="T40:T53" si="19">IF($B$20=R40,S40,0)</f>
        <v>0</v>
      </c>
      <c r="U40" s="57">
        <f t="shared" ref="U40:U53" si="20">IF($C$20=R40,S40,0)</f>
        <v>0</v>
      </c>
      <c r="V40" s="61"/>
    </row>
    <row r="41" spans="1:22" x14ac:dyDescent="0.2">
      <c r="A41" s="55"/>
      <c r="B41" s="452"/>
      <c r="C41" s="453"/>
      <c r="D41" s="453"/>
      <c r="E41" s="454"/>
      <c r="G41" s="48" t="s">
        <v>73</v>
      </c>
      <c r="H41" s="43"/>
      <c r="I41" s="59">
        <v>44562</v>
      </c>
      <c r="J41" s="50">
        <f t="shared" si="14"/>
        <v>44562</v>
      </c>
      <c r="K41" s="50">
        <f t="shared" ref="K41:K53" si="21">J42-1</f>
        <v>44926</v>
      </c>
      <c r="L41" s="43">
        <f t="shared" ref="L41:L53" si="22">$L$39</f>
        <v>0</v>
      </c>
      <c r="M41" s="43">
        <f t="shared" si="15"/>
        <v>60000</v>
      </c>
      <c r="N41" s="30"/>
      <c r="O41" s="30">
        <f t="shared" si="16"/>
        <v>0</v>
      </c>
      <c r="P41" s="30">
        <f t="shared" si="13"/>
        <v>0</v>
      </c>
      <c r="Q41" s="44">
        <f t="shared" si="17"/>
        <v>0</v>
      </c>
      <c r="R41" s="57">
        <f t="shared" ref="R41:R53" si="23">R40+1</f>
        <v>2022</v>
      </c>
      <c r="S41" s="423">
        <f t="shared" si="18"/>
        <v>1</v>
      </c>
      <c r="T41" s="57">
        <f t="shared" si="19"/>
        <v>1</v>
      </c>
      <c r="U41" s="57">
        <f t="shared" si="20"/>
        <v>0</v>
      </c>
      <c r="V41" s="61"/>
    </row>
    <row r="42" spans="1:22" x14ac:dyDescent="0.2">
      <c r="A42" s="91"/>
      <c r="B42" s="68"/>
      <c r="C42" s="68"/>
      <c r="D42" s="68"/>
      <c r="E42" s="68"/>
      <c r="G42" s="48" t="s">
        <v>74</v>
      </c>
      <c r="H42" s="43"/>
      <c r="I42" s="49">
        <v>44927</v>
      </c>
      <c r="J42" s="50">
        <f t="shared" si="14"/>
        <v>44927</v>
      </c>
      <c r="K42" s="50">
        <f t="shared" si="21"/>
        <v>45291</v>
      </c>
      <c r="L42" s="43">
        <f t="shared" si="22"/>
        <v>0</v>
      </c>
      <c r="M42" s="43">
        <f t="shared" si="15"/>
        <v>60000</v>
      </c>
      <c r="N42" s="30"/>
      <c r="O42" s="30">
        <f t="shared" si="16"/>
        <v>0</v>
      </c>
      <c r="P42" s="30">
        <f t="shared" si="13"/>
        <v>0</v>
      </c>
      <c r="Q42" s="44">
        <f t="shared" si="17"/>
        <v>0</v>
      </c>
      <c r="R42" s="57">
        <f t="shared" si="23"/>
        <v>2023</v>
      </c>
      <c r="S42" s="423">
        <f t="shared" si="18"/>
        <v>1</v>
      </c>
      <c r="T42" s="57">
        <f t="shared" si="19"/>
        <v>0</v>
      </c>
      <c r="U42" s="57">
        <f t="shared" si="20"/>
        <v>1</v>
      </c>
      <c r="V42" s="61"/>
    </row>
    <row r="43" spans="1:22" ht="27" customHeight="1" x14ac:dyDescent="0.2">
      <c r="A43" s="69" t="s">
        <v>34</v>
      </c>
      <c r="G43" s="48" t="s">
        <v>75</v>
      </c>
      <c r="H43" s="43"/>
      <c r="I43" s="49">
        <v>45292</v>
      </c>
      <c r="J43" s="50">
        <f t="shared" si="14"/>
        <v>45292</v>
      </c>
      <c r="K43" s="50">
        <f t="shared" si="21"/>
        <v>45657</v>
      </c>
      <c r="L43" s="43">
        <f t="shared" si="22"/>
        <v>0</v>
      </c>
      <c r="M43" s="43">
        <f t="shared" si="15"/>
        <v>60000</v>
      </c>
      <c r="N43" s="30"/>
      <c r="O43" s="30">
        <f t="shared" si="16"/>
        <v>0</v>
      </c>
      <c r="P43" s="30">
        <f t="shared" si="13"/>
        <v>0</v>
      </c>
      <c r="Q43" s="44">
        <f t="shared" si="17"/>
        <v>0</v>
      </c>
      <c r="R43" s="57">
        <f t="shared" si="23"/>
        <v>2024</v>
      </c>
      <c r="S43" s="423">
        <f t="shared" si="18"/>
        <v>1</v>
      </c>
      <c r="T43" s="57">
        <f t="shared" si="19"/>
        <v>0</v>
      </c>
      <c r="U43" s="57">
        <f t="shared" si="20"/>
        <v>0</v>
      </c>
      <c r="V43" s="61"/>
    </row>
    <row r="44" spans="1:22" x14ac:dyDescent="0.2">
      <c r="A44" s="70" t="s">
        <v>12</v>
      </c>
      <c r="B44" s="71"/>
      <c r="C44" s="72" t="s">
        <v>14</v>
      </c>
      <c r="D44" s="497"/>
      <c r="E44" s="498"/>
      <c r="G44" s="48" t="s">
        <v>72</v>
      </c>
      <c r="H44" s="43"/>
      <c r="I44" s="59">
        <v>45658</v>
      </c>
      <c r="J44" s="50">
        <f t="shared" si="14"/>
        <v>45658</v>
      </c>
      <c r="K44" s="50">
        <f t="shared" si="21"/>
        <v>46022</v>
      </c>
      <c r="L44" s="43">
        <f t="shared" si="22"/>
        <v>0</v>
      </c>
      <c r="M44" s="43">
        <f t="shared" si="15"/>
        <v>60000</v>
      </c>
      <c r="N44" s="30"/>
      <c r="O44" s="30">
        <f t="shared" si="16"/>
        <v>0</v>
      </c>
      <c r="P44" s="30">
        <f t="shared" si="13"/>
        <v>0</v>
      </c>
      <c r="Q44" s="44">
        <f t="shared" si="17"/>
        <v>0</v>
      </c>
      <c r="R44" s="57">
        <f t="shared" si="23"/>
        <v>2025</v>
      </c>
      <c r="S44" s="423">
        <f t="shared" si="18"/>
        <v>1</v>
      </c>
      <c r="T44" s="57">
        <f t="shared" si="19"/>
        <v>0</v>
      </c>
      <c r="U44" s="57">
        <f t="shared" si="20"/>
        <v>0</v>
      </c>
      <c r="V44" s="61"/>
    </row>
    <row r="45" spans="1:22" x14ac:dyDescent="0.2">
      <c r="A45" s="73" t="s">
        <v>13</v>
      </c>
      <c r="B45" s="437"/>
      <c r="C45" s="438"/>
      <c r="D45" s="438"/>
      <c r="E45" s="439"/>
      <c r="G45" s="48" t="s">
        <v>2470</v>
      </c>
      <c r="H45" s="43"/>
      <c r="I45" s="49">
        <v>46023</v>
      </c>
      <c r="J45" s="50">
        <f t="shared" si="14"/>
        <v>46023</v>
      </c>
      <c r="K45" s="50">
        <f t="shared" si="21"/>
        <v>46387</v>
      </c>
      <c r="L45" s="43">
        <f t="shared" si="22"/>
        <v>0</v>
      </c>
      <c r="M45" s="43">
        <f t="shared" ref="M45:M53" si="24">$M$39</f>
        <v>60000</v>
      </c>
      <c r="N45" s="30"/>
      <c r="O45" s="30">
        <f t="shared" si="16"/>
        <v>0</v>
      </c>
      <c r="P45" s="30">
        <f t="shared" si="13"/>
        <v>0</v>
      </c>
      <c r="Q45" s="44">
        <f t="shared" si="17"/>
        <v>0</v>
      </c>
      <c r="R45" s="57">
        <f t="shared" si="23"/>
        <v>2026</v>
      </c>
      <c r="S45" s="423">
        <f t="shared" si="18"/>
        <v>1</v>
      </c>
      <c r="T45" s="57">
        <f t="shared" si="19"/>
        <v>0</v>
      </c>
      <c r="U45" s="57">
        <f t="shared" si="20"/>
        <v>0</v>
      </c>
      <c r="V45" s="61"/>
    </row>
    <row r="46" spans="1:22" x14ac:dyDescent="0.2">
      <c r="A46" s="74" t="s">
        <v>46</v>
      </c>
      <c r="B46" s="440"/>
      <c r="C46" s="441"/>
      <c r="D46" s="441"/>
      <c r="E46" s="442"/>
      <c r="G46" s="48" t="s">
        <v>2471</v>
      </c>
      <c r="H46" s="43"/>
      <c r="I46" s="49">
        <v>46388</v>
      </c>
      <c r="J46" s="50">
        <f t="shared" si="14"/>
        <v>46388</v>
      </c>
      <c r="K46" s="50">
        <f t="shared" si="21"/>
        <v>46752</v>
      </c>
      <c r="L46" s="43">
        <f t="shared" si="22"/>
        <v>0</v>
      </c>
      <c r="M46" s="43">
        <f t="shared" si="24"/>
        <v>60000</v>
      </c>
      <c r="N46" s="30"/>
      <c r="O46" s="30">
        <f t="shared" si="16"/>
        <v>0</v>
      </c>
      <c r="P46" s="30">
        <f t="shared" si="13"/>
        <v>0</v>
      </c>
      <c r="Q46" s="44">
        <f t="shared" si="17"/>
        <v>0</v>
      </c>
      <c r="R46" s="57">
        <f t="shared" si="23"/>
        <v>2027</v>
      </c>
      <c r="S46" s="423">
        <f t="shared" si="18"/>
        <v>1</v>
      </c>
      <c r="T46" s="57">
        <f t="shared" si="19"/>
        <v>0</v>
      </c>
      <c r="U46" s="57">
        <f t="shared" si="20"/>
        <v>0</v>
      </c>
      <c r="V46" s="61"/>
    </row>
    <row r="47" spans="1:22" x14ac:dyDescent="0.2">
      <c r="A47" s="55"/>
      <c r="B47" s="443"/>
      <c r="C47" s="444"/>
      <c r="D47" s="444"/>
      <c r="E47" s="445"/>
      <c r="G47" s="48" t="s">
        <v>2472</v>
      </c>
      <c r="H47" s="43"/>
      <c r="I47" s="59">
        <v>46753</v>
      </c>
      <c r="J47" s="50">
        <f t="shared" si="14"/>
        <v>46753</v>
      </c>
      <c r="K47" s="50">
        <f t="shared" si="21"/>
        <v>47118</v>
      </c>
      <c r="L47" s="43">
        <f t="shared" si="22"/>
        <v>0</v>
      </c>
      <c r="M47" s="43">
        <f t="shared" si="24"/>
        <v>60000</v>
      </c>
      <c r="N47" s="30"/>
      <c r="O47" s="30">
        <f t="shared" si="16"/>
        <v>0</v>
      </c>
      <c r="P47" s="30">
        <f t="shared" si="13"/>
        <v>0</v>
      </c>
      <c r="Q47" s="44">
        <f t="shared" si="17"/>
        <v>0</v>
      </c>
      <c r="R47" s="57">
        <f t="shared" si="23"/>
        <v>2028</v>
      </c>
      <c r="S47" s="423">
        <f t="shared" si="18"/>
        <v>1</v>
      </c>
      <c r="T47" s="57">
        <f t="shared" si="19"/>
        <v>0</v>
      </c>
      <c r="U47" s="57">
        <f t="shared" si="20"/>
        <v>0</v>
      </c>
      <c r="V47" s="61"/>
    </row>
    <row r="48" spans="1:22" x14ac:dyDescent="0.2">
      <c r="A48" s="55"/>
      <c r="G48" s="48" t="s">
        <v>2473</v>
      </c>
      <c r="H48" s="43"/>
      <c r="I48" s="49">
        <v>47119</v>
      </c>
      <c r="J48" s="50">
        <f t="shared" si="14"/>
        <v>47119</v>
      </c>
      <c r="K48" s="50">
        <f t="shared" si="21"/>
        <v>47483</v>
      </c>
      <c r="L48" s="43">
        <f t="shared" si="22"/>
        <v>0</v>
      </c>
      <c r="M48" s="43">
        <f t="shared" si="24"/>
        <v>60000</v>
      </c>
      <c r="N48" s="30"/>
      <c r="O48" s="30">
        <f t="shared" si="16"/>
        <v>0</v>
      </c>
      <c r="P48" s="30">
        <f t="shared" si="13"/>
        <v>0</v>
      </c>
      <c r="Q48" s="44">
        <f t="shared" si="17"/>
        <v>0</v>
      </c>
      <c r="R48" s="57">
        <f t="shared" si="23"/>
        <v>2029</v>
      </c>
      <c r="S48" s="423">
        <f t="shared" si="18"/>
        <v>1</v>
      </c>
      <c r="T48" s="57">
        <f t="shared" si="19"/>
        <v>0</v>
      </c>
      <c r="U48" s="57">
        <f t="shared" si="20"/>
        <v>0</v>
      </c>
      <c r="V48" s="61"/>
    </row>
    <row r="49" spans="7:22" x14ac:dyDescent="0.2">
      <c r="G49" s="48" t="s">
        <v>2474</v>
      </c>
      <c r="H49" s="43"/>
      <c r="I49" s="49">
        <v>47484</v>
      </c>
      <c r="J49" s="50">
        <f t="shared" si="14"/>
        <v>47484</v>
      </c>
      <c r="K49" s="50">
        <f t="shared" si="21"/>
        <v>47848</v>
      </c>
      <c r="L49" s="43">
        <f t="shared" si="22"/>
        <v>0</v>
      </c>
      <c r="M49" s="43">
        <f t="shared" si="24"/>
        <v>60000</v>
      </c>
      <c r="N49" s="30"/>
      <c r="O49" s="30">
        <f t="shared" si="16"/>
        <v>0</v>
      </c>
      <c r="P49" s="30">
        <f t="shared" si="13"/>
        <v>0</v>
      </c>
      <c r="Q49" s="44">
        <f t="shared" si="17"/>
        <v>0</v>
      </c>
      <c r="R49" s="57">
        <f t="shared" si="23"/>
        <v>2030</v>
      </c>
      <c r="S49" s="423">
        <f t="shared" si="18"/>
        <v>1</v>
      </c>
      <c r="T49" s="57">
        <f t="shared" si="19"/>
        <v>0</v>
      </c>
      <c r="U49" s="57">
        <f t="shared" si="20"/>
        <v>0</v>
      </c>
      <c r="V49" s="61"/>
    </row>
    <row r="50" spans="7:22" x14ac:dyDescent="0.2">
      <c r="G50" s="48" t="s">
        <v>2475</v>
      </c>
      <c r="H50" s="43"/>
      <c r="I50" s="59">
        <v>47849</v>
      </c>
      <c r="J50" s="50">
        <f t="shared" si="14"/>
        <v>47849</v>
      </c>
      <c r="K50" s="50">
        <f t="shared" si="21"/>
        <v>48213</v>
      </c>
      <c r="L50" s="43">
        <f t="shared" si="22"/>
        <v>0</v>
      </c>
      <c r="M50" s="43">
        <f t="shared" si="24"/>
        <v>60000</v>
      </c>
      <c r="N50" s="30"/>
      <c r="O50" s="30">
        <f t="shared" si="16"/>
        <v>0</v>
      </c>
      <c r="P50" s="30">
        <f t="shared" si="13"/>
        <v>0</v>
      </c>
      <c r="Q50" s="44">
        <f t="shared" si="17"/>
        <v>0</v>
      </c>
      <c r="R50" s="57">
        <f t="shared" si="23"/>
        <v>2031</v>
      </c>
      <c r="S50" s="423">
        <f t="shared" si="18"/>
        <v>1</v>
      </c>
      <c r="T50" s="57">
        <f t="shared" si="19"/>
        <v>0</v>
      </c>
      <c r="U50" s="57">
        <f t="shared" si="20"/>
        <v>0</v>
      </c>
      <c r="V50" s="61"/>
    </row>
    <row r="51" spans="7:22" x14ac:dyDescent="0.2">
      <c r="G51" s="48" t="s">
        <v>2476</v>
      </c>
      <c r="H51" s="43"/>
      <c r="I51" s="49">
        <v>48214</v>
      </c>
      <c r="J51" s="50">
        <f t="shared" si="14"/>
        <v>48214</v>
      </c>
      <c r="K51" s="50">
        <f t="shared" si="21"/>
        <v>48579</v>
      </c>
      <c r="L51" s="43">
        <f t="shared" si="22"/>
        <v>0</v>
      </c>
      <c r="M51" s="43">
        <f t="shared" si="24"/>
        <v>60000</v>
      </c>
      <c r="N51" s="30"/>
      <c r="O51" s="30">
        <f t="shared" si="16"/>
        <v>0</v>
      </c>
      <c r="P51" s="30">
        <f t="shared" si="13"/>
        <v>0</v>
      </c>
      <c r="Q51" s="44">
        <f t="shared" si="17"/>
        <v>0</v>
      </c>
      <c r="R51" s="57">
        <f t="shared" si="23"/>
        <v>2032</v>
      </c>
      <c r="S51" s="423">
        <f t="shared" si="18"/>
        <v>1</v>
      </c>
      <c r="T51" s="57">
        <f t="shared" si="19"/>
        <v>0</v>
      </c>
      <c r="U51" s="57">
        <f t="shared" si="20"/>
        <v>0</v>
      </c>
      <c r="V51" s="61"/>
    </row>
    <row r="52" spans="7:22" x14ac:dyDescent="0.2">
      <c r="G52" s="48" t="s">
        <v>2477</v>
      </c>
      <c r="H52" s="43"/>
      <c r="I52" s="49">
        <v>48580</v>
      </c>
      <c r="J52" s="50">
        <f t="shared" si="14"/>
        <v>48580</v>
      </c>
      <c r="K52" s="50">
        <f t="shared" si="21"/>
        <v>48944</v>
      </c>
      <c r="L52" s="43">
        <f t="shared" si="22"/>
        <v>0</v>
      </c>
      <c r="M52" s="43">
        <f t="shared" si="24"/>
        <v>60000</v>
      </c>
      <c r="N52" s="30"/>
      <c r="O52" s="30">
        <f t="shared" si="16"/>
        <v>0</v>
      </c>
      <c r="P52" s="30">
        <f t="shared" si="13"/>
        <v>0</v>
      </c>
      <c r="Q52" s="44">
        <f t="shared" si="17"/>
        <v>0</v>
      </c>
      <c r="R52" s="57">
        <f t="shared" si="23"/>
        <v>2033</v>
      </c>
      <c r="S52" s="423">
        <f t="shared" si="18"/>
        <v>1</v>
      </c>
      <c r="T52" s="57">
        <f t="shared" si="19"/>
        <v>0</v>
      </c>
      <c r="U52" s="57">
        <f t="shared" si="20"/>
        <v>0</v>
      </c>
      <c r="V52" s="61"/>
    </row>
    <row r="53" spans="7:22" x14ac:dyDescent="0.2">
      <c r="G53" s="48" t="s">
        <v>2478</v>
      </c>
      <c r="H53" s="30"/>
      <c r="I53" s="59">
        <v>48945</v>
      </c>
      <c r="J53" s="50">
        <f t="shared" si="14"/>
        <v>48945</v>
      </c>
      <c r="K53" s="50">
        <f t="shared" si="21"/>
        <v>49309</v>
      </c>
      <c r="L53" s="43">
        <f t="shared" si="22"/>
        <v>0</v>
      </c>
      <c r="M53" s="43">
        <f t="shared" si="24"/>
        <v>60000</v>
      </c>
      <c r="N53" s="30"/>
      <c r="O53" s="30">
        <f t="shared" si="16"/>
        <v>0</v>
      </c>
      <c r="P53" s="30">
        <f t="shared" si="13"/>
        <v>0</v>
      </c>
      <c r="Q53" s="44">
        <f t="shared" si="17"/>
        <v>0</v>
      </c>
      <c r="R53" s="57">
        <f t="shared" si="23"/>
        <v>2034</v>
      </c>
      <c r="S53" s="423">
        <f t="shared" si="18"/>
        <v>1</v>
      </c>
      <c r="T53" s="57">
        <f t="shared" si="19"/>
        <v>0</v>
      </c>
      <c r="U53" s="57">
        <f t="shared" si="20"/>
        <v>0</v>
      </c>
      <c r="V53" s="61"/>
    </row>
    <row r="54" spans="7:22" ht="13.5" thickBot="1" x14ac:dyDescent="0.25">
      <c r="G54" s="56"/>
      <c r="H54" s="30"/>
      <c r="I54" s="49">
        <v>49310</v>
      </c>
      <c r="J54" s="50">
        <f t="shared" si="14"/>
        <v>49310</v>
      </c>
      <c r="K54" s="30"/>
      <c r="L54" s="30"/>
      <c r="M54" s="30"/>
      <c r="N54" s="30"/>
      <c r="O54" s="30"/>
      <c r="P54" s="30"/>
      <c r="Q54" s="44"/>
      <c r="R54" s="57"/>
      <c r="S54" s="423"/>
      <c r="T54" s="66"/>
      <c r="U54" s="57"/>
    </row>
    <row r="55" spans="7:22" ht="13.5" thickBot="1" x14ac:dyDescent="0.25">
      <c r="G55" s="417"/>
      <c r="H55" s="39"/>
      <c r="I55" s="39"/>
      <c r="J55" s="39"/>
      <c r="K55" s="39"/>
      <c r="L55" s="39"/>
      <c r="M55" s="39"/>
      <c r="N55" s="39"/>
      <c r="O55" s="39"/>
      <c r="P55" s="39"/>
      <c r="Q55" s="67"/>
      <c r="R55" s="66"/>
      <c r="S55" s="66"/>
      <c r="T55" s="45">
        <f>SUM(T39:T52)</f>
        <v>1</v>
      </c>
      <c r="U55" s="46">
        <f>SUM(U39:U52)</f>
        <v>1</v>
      </c>
    </row>
  </sheetData>
  <mergeCells count="11">
    <mergeCell ref="B34:C34"/>
    <mergeCell ref="D34:E34"/>
    <mergeCell ref="D44:E44"/>
    <mergeCell ref="B4:E4"/>
    <mergeCell ref="B5:E5"/>
    <mergeCell ref="B6:E6"/>
    <mergeCell ref="A3:H3"/>
    <mergeCell ref="B8:E8"/>
    <mergeCell ref="B9:C9"/>
    <mergeCell ref="B10:E10"/>
    <mergeCell ref="B11:E12"/>
  </mergeCells>
  <phoneticPr fontId="21" type="noConversion"/>
  <pageMargins left="0.70866141732283472" right="0" top="0.74803149606299213" bottom="0.74803149606299213" header="0.31496062992125984" footer="0.31496062992125984"/>
  <pageSetup paperSize="9" scale="80" orientation="portrait" horizontalDpi="200" verticalDpi="200"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IT42"/>
  <sheetViews>
    <sheetView zoomScaleNormal="100" zoomScaleSheetLayoutView="64" workbookViewId="0">
      <selection activeCell="I3" sqref="I3:P3"/>
    </sheetView>
  </sheetViews>
  <sheetFormatPr defaultRowHeight="12.75" x14ac:dyDescent="0.2"/>
  <cols>
    <col min="1" max="1" width="25.42578125" customWidth="1"/>
    <col min="2" max="2" width="28" customWidth="1"/>
    <col min="3" max="3" width="22.7109375" customWidth="1"/>
    <col min="4" max="4" width="38.7109375" customWidth="1"/>
    <col min="5" max="5" width="13.85546875" customWidth="1"/>
    <col min="6" max="6" width="15.140625" customWidth="1"/>
    <col min="7" max="8" width="14.7109375" customWidth="1"/>
    <col min="9" max="9" width="10.140625" customWidth="1"/>
    <col min="10" max="12" width="12.7109375" customWidth="1"/>
    <col min="13" max="13" width="9.140625" style="205"/>
    <col min="14" max="14" width="11.42578125" style="205" customWidth="1"/>
    <col min="15" max="15" width="16.7109375" style="205" customWidth="1"/>
    <col min="16" max="17" width="9.140625" style="205"/>
    <col min="18" max="18" width="9.140625" style="257"/>
    <col min="19" max="23" width="9.140625" style="205"/>
  </cols>
  <sheetData>
    <row r="1" spans="1:254" ht="18" x14ac:dyDescent="0.25">
      <c r="A1" s="229" t="s">
        <v>39</v>
      </c>
      <c r="B1" s="1"/>
      <c r="C1" s="1"/>
      <c r="I1" s="1"/>
    </row>
    <row r="2" spans="1:254" ht="21" customHeight="1" x14ac:dyDescent="0.2">
      <c r="A2" s="4" t="s">
        <v>0</v>
      </c>
      <c r="B2" s="504"/>
      <c r="C2" s="505"/>
      <c r="D2" s="505"/>
      <c r="E2" s="505"/>
      <c r="F2" s="505"/>
      <c r="G2" s="505"/>
      <c r="H2" s="505"/>
      <c r="I2" s="505"/>
      <c r="J2" s="30"/>
      <c r="K2" s="30"/>
    </row>
    <row r="3" spans="1:254" ht="21" customHeight="1" x14ac:dyDescent="0.2">
      <c r="A3" s="482" t="s">
        <v>2123</v>
      </c>
      <c r="B3" s="482"/>
      <c r="C3" s="482"/>
      <c r="D3" s="482"/>
      <c r="E3" s="482"/>
      <c r="F3" s="482"/>
      <c r="G3" s="482"/>
      <c r="H3" s="482"/>
      <c r="I3" s="502"/>
      <c r="J3" s="503"/>
      <c r="K3" s="503"/>
      <c r="L3" s="503"/>
      <c r="M3" s="503"/>
      <c r="N3" s="503"/>
      <c r="O3" s="503"/>
      <c r="P3" s="503"/>
      <c r="Q3" s="506"/>
      <c r="R3" s="506"/>
      <c r="S3" s="506"/>
      <c r="T3" s="506"/>
      <c r="U3" s="506"/>
      <c r="V3" s="506"/>
      <c r="W3" s="502"/>
      <c r="X3" s="503"/>
      <c r="Y3" s="503"/>
      <c r="Z3" s="503"/>
      <c r="AA3" s="503"/>
      <c r="AB3" s="503"/>
      <c r="AC3" s="503"/>
      <c r="AD3" s="503"/>
      <c r="AE3" s="502"/>
      <c r="AF3" s="503"/>
      <c r="AG3" s="503"/>
      <c r="AH3" s="503"/>
      <c r="AI3" s="503"/>
      <c r="AJ3" s="503"/>
      <c r="AK3" s="503"/>
      <c r="AL3" s="503"/>
      <c r="AM3" s="502"/>
      <c r="AN3" s="503"/>
      <c r="AO3" s="503"/>
      <c r="AP3" s="503"/>
      <c r="AQ3" s="503"/>
      <c r="AR3" s="503"/>
      <c r="AS3" s="503"/>
      <c r="AT3" s="503"/>
      <c r="AU3" s="502"/>
      <c r="AV3" s="503"/>
      <c r="AW3" s="503"/>
      <c r="AX3" s="503"/>
      <c r="AY3" s="503"/>
      <c r="AZ3" s="503"/>
      <c r="BA3" s="503"/>
      <c r="BB3" s="503"/>
      <c r="BC3" s="502"/>
      <c r="BD3" s="503"/>
      <c r="BE3" s="503"/>
      <c r="BF3" s="503"/>
      <c r="BG3" s="503"/>
      <c r="BH3" s="503"/>
      <c r="BI3" s="503"/>
      <c r="BJ3" s="503"/>
      <c r="BK3" s="502"/>
      <c r="BL3" s="503"/>
      <c r="BM3" s="503"/>
      <c r="BN3" s="503"/>
      <c r="BO3" s="503"/>
      <c r="BP3" s="503"/>
      <c r="BQ3" s="503"/>
      <c r="BR3" s="503"/>
      <c r="BS3" s="502"/>
      <c r="BT3" s="503"/>
      <c r="BU3" s="503"/>
      <c r="BV3" s="503"/>
      <c r="BW3" s="503"/>
      <c r="BX3" s="503"/>
      <c r="BY3" s="503"/>
      <c r="BZ3" s="503"/>
      <c r="CA3" s="502"/>
      <c r="CB3" s="503"/>
      <c r="CC3" s="503"/>
      <c r="CD3" s="503"/>
      <c r="CE3" s="503"/>
      <c r="CF3" s="503"/>
      <c r="CG3" s="503"/>
      <c r="CH3" s="503"/>
      <c r="CI3" s="502"/>
      <c r="CJ3" s="503"/>
      <c r="CK3" s="503"/>
      <c r="CL3" s="503"/>
      <c r="CM3" s="503"/>
      <c r="CN3" s="503"/>
      <c r="CO3" s="503"/>
      <c r="CP3" s="503"/>
      <c r="CQ3" s="502"/>
      <c r="CR3" s="503"/>
      <c r="CS3" s="503"/>
      <c r="CT3" s="503"/>
      <c r="CU3" s="503"/>
      <c r="CV3" s="503"/>
      <c r="CW3" s="503"/>
      <c r="CX3" s="503"/>
      <c r="CY3" s="502"/>
      <c r="CZ3" s="503"/>
      <c r="DA3" s="503"/>
      <c r="DB3" s="503"/>
      <c r="DC3" s="503"/>
      <c r="DD3" s="503"/>
      <c r="DE3" s="503"/>
      <c r="DF3" s="503"/>
      <c r="DG3" s="502"/>
      <c r="DH3" s="503"/>
      <c r="DI3" s="503"/>
      <c r="DJ3" s="503"/>
      <c r="DK3" s="503"/>
      <c r="DL3" s="503"/>
      <c r="DM3" s="503"/>
      <c r="DN3" s="503"/>
      <c r="DO3" s="502"/>
      <c r="DP3" s="503"/>
      <c r="DQ3" s="503"/>
      <c r="DR3" s="503"/>
      <c r="DS3" s="503"/>
      <c r="DT3" s="503"/>
      <c r="DU3" s="503"/>
      <c r="DV3" s="503"/>
      <c r="DW3" s="502"/>
      <c r="DX3" s="503"/>
      <c r="DY3" s="503"/>
      <c r="DZ3" s="503"/>
      <c r="EA3" s="503"/>
      <c r="EB3" s="503"/>
      <c r="EC3" s="503"/>
      <c r="ED3" s="503"/>
      <c r="EE3" s="502"/>
      <c r="EF3" s="503"/>
      <c r="EG3" s="503"/>
      <c r="EH3" s="503"/>
      <c r="EI3" s="503"/>
      <c r="EJ3" s="503"/>
      <c r="EK3" s="503"/>
      <c r="EL3" s="503"/>
      <c r="EM3" s="502"/>
      <c r="EN3" s="503"/>
      <c r="EO3" s="503"/>
      <c r="EP3" s="503"/>
      <c r="EQ3" s="503"/>
      <c r="ER3" s="503"/>
      <c r="ES3" s="503"/>
      <c r="ET3" s="503"/>
      <c r="EU3" s="502"/>
      <c r="EV3" s="503"/>
      <c r="EW3" s="503"/>
      <c r="EX3" s="503"/>
      <c r="EY3" s="503"/>
      <c r="EZ3" s="503"/>
      <c r="FA3" s="503"/>
      <c r="FB3" s="503"/>
      <c r="FC3" s="502"/>
      <c r="FD3" s="503"/>
      <c r="FE3" s="503"/>
      <c r="FF3" s="503"/>
      <c r="FG3" s="503"/>
      <c r="FH3" s="503"/>
      <c r="FI3" s="503"/>
      <c r="FJ3" s="503"/>
      <c r="FK3" s="502"/>
      <c r="FL3" s="503"/>
      <c r="FM3" s="503"/>
      <c r="FN3" s="503"/>
      <c r="FO3" s="503"/>
      <c r="FP3" s="503"/>
      <c r="FQ3" s="503"/>
      <c r="FR3" s="503"/>
      <c r="FS3" s="502"/>
      <c r="FT3" s="503"/>
      <c r="FU3" s="503"/>
      <c r="FV3" s="503"/>
      <c r="FW3" s="503"/>
      <c r="FX3" s="503"/>
      <c r="FY3" s="503"/>
      <c r="FZ3" s="503"/>
      <c r="GA3" s="502"/>
      <c r="GB3" s="503"/>
      <c r="GC3" s="503"/>
      <c r="GD3" s="503"/>
      <c r="GE3" s="503"/>
      <c r="GF3" s="503"/>
      <c r="GG3" s="503"/>
      <c r="GH3" s="503"/>
      <c r="GI3" s="502"/>
      <c r="GJ3" s="503"/>
      <c r="GK3" s="503"/>
      <c r="GL3" s="503"/>
      <c r="GM3" s="503"/>
      <c r="GN3" s="503"/>
      <c r="GO3" s="503"/>
      <c r="GP3" s="503"/>
      <c r="GQ3" s="502"/>
      <c r="GR3" s="503"/>
      <c r="GS3" s="503"/>
      <c r="GT3" s="503"/>
      <c r="GU3" s="503"/>
      <c r="GV3" s="503"/>
      <c r="GW3" s="503"/>
      <c r="GX3" s="503"/>
      <c r="GY3" s="502"/>
      <c r="GZ3" s="503"/>
      <c r="HA3" s="503"/>
      <c r="HB3" s="503"/>
      <c r="HC3" s="503"/>
      <c r="HD3" s="503"/>
      <c r="HE3" s="503"/>
      <c r="HF3" s="503"/>
      <c r="HG3" s="502"/>
      <c r="HH3" s="503"/>
      <c r="HI3" s="503"/>
      <c r="HJ3" s="503"/>
      <c r="HK3" s="503"/>
      <c r="HL3" s="503"/>
      <c r="HM3" s="503"/>
      <c r="HN3" s="503"/>
      <c r="HO3" s="502"/>
      <c r="HP3" s="503"/>
      <c r="HQ3" s="503"/>
      <c r="HR3" s="503"/>
      <c r="HS3" s="503"/>
      <c r="HT3" s="503"/>
      <c r="HU3" s="503"/>
      <c r="HV3" s="503"/>
      <c r="HW3" s="502"/>
      <c r="HX3" s="503"/>
      <c r="HY3" s="503"/>
      <c r="HZ3" s="503"/>
      <c r="IA3" s="503"/>
      <c r="IB3" s="503"/>
      <c r="IC3" s="503"/>
      <c r="ID3" s="503"/>
      <c r="IE3" s="502"/>
      <c r="IF3" s="503"/>
      <c r="IG3" s="503"/>
      <c r="IH3" s="503"/>
      <c r="II3" s="503"/>
      <c r="IJ3" s="503"/>
      <c r="IK3" s="503"/>
      <c r="IL3" s="503"/>
      <c r="IM3" s="502"/>
      <c r="IN3" s="503"/>
      <c r="IO3" s="503"/>
      <c r="IP3" s="503"/>
      <c r="IQ3" s="503"/>
      <c r="IR3" s="503"/>
      <c r="IS3" s="503"/>
      <c r="IT3" s="503"/>
    </row>
    <row r="4" spans="1:254" ht="21" customHeight="1" thickBot="1" x14ac:dyDescent="0.3">
      <c r="A4" s="114" t="s">
        <v>2255</v>
      </c>
      <c r="C4" s="1"/>
      <c r="D4" s="1"/>
    </row>
    <row r="5" spans="1:254" ht="51" x14ac:dyDescent="0.2">
      <c r="A5" s="157" t="s">
        <v>38</v>
      </c>
      <c r="B5" s="157" t="s">
        <v>2468</v>
      </c>
      <c r="C5" s="157" t="s">
        <v>2</v>
      </c>
      <c r="D5" s="346" t="s">
        <v>59</v>
      </c>
      <c r="E5" s="346" t="s">
        <v>58</v>
      </c>
      <c r="F5" s="158" t="s">
        <v>40</v>
      </c>
      <c r="G5" s="159" t="s">
        <v>2126</v>
      </c>
      <c r="H5" s="158" t="s">
        <v>2127</v>
      </c>
      <c r="I5" s="158" t="s">
        <v>37</v>
      </c>
      <c r="J5" s="159" t="s">
        <v>61</v>
      </c>
      <c r="K5" s="159" t="s">
        <v>2128</v>
      </c>
      <c r="L5" s="158" t="s">
        <v>60</v>
      </c>
      <c r="N5" s="297" t="s">
        <v>35</v>
      </c>
    </row>
    <row r="6" spans="1:254" s="2" customFormat="1" x14ac:dyDescent="0.2">
      <c r="A6" s="347"/>
      <c r="B6" s="347"/>
      <c r="C6" s="101"/>
      <c r="D6" s="246" t="str">
        <f>IFERROR(VLOOKUP(A6,'DRG takster'!B:G,3,FALSE),"")</f>
        <v/>
      </c>
      <c r="E6" s="247" t="str">
        <f>IFERROR(VLOOKUP(A6,'DRG takster'!B:G,4,FALSE),"")</f>
        <v/>
      </c>
      <c r="F6" s="102"/>
      <c r="G6" s="102"/>
      <c r="H6" s="102"/>
      <c r="I6" s="252">
        <f>F6+G6+H6</f>
        <v>0</v>
      </c>
      <c r="J6" s="348" t="str">
        <f>IFERROR(E6*F6,"")</f>
        <v/>
      </c>
      <c r="K6" s="247" t="str">
        <f>IFERROR((G6+H6)*E6,"")</f>
        <v/>
      </c>
      <c r="L6" s="247" t="str">
        <f>IFERROR(J6+K6,"")</f>
        <v/>
      </c>
      <c r="M6" s="254"/>
      <c r="N6" s="298"/>
      <c r="O6" s="254"/>
      <c r="P6" s="254"/>
      <c r="Q6" s="254"/>
      <c r="S6" s="254"/>
      <c r="T6" s="254"/>
      <c r="U6" s="254"/>
      <c r="V6" s="254"/>
      <c r="W6" s="254"/>
    </row>
    <row r="7" spans="1:254" s="2" customFormat="1" x14ac:dyDescent="0.2">
      <c r="A7" s="104"/>
      <c r="B7" s="347"/>
      <c r="C7" s="101"/>
      <c r="D7" s="246" t="str">
        <f>IFERROR(VLOOKUP(A7,'DRG takster'!B:G,3,FALSE),"")</f>
        <v/>
      </c>
      <c r="E7" s="247" t="str">
        <f>IFERROR(VLOOKUP(A7,'DRG takster'!B:G,4,FALSE),"")</f>
        <v/>
      </c>
      <c r="F7" s="102"/>
      <c r="G7" s="102"/>
      <c r="H7" s="102"/>
      <c r="I7" s="252">
        <f>F7+G7+H7</f>
        <v>0</v>
      </c>
      <c r="J7" s="348" t="str">
        <f>IFERROR(E7*F7,"")</f>
        <v/>
      </c>
      <c r="K7" s="247" t="str">
        <f>IFERROR((G7+H7)*E7,"")</f>
        <v/>
      </c>
      <c r="L7" s="247" t="str">
        <f>IFERROR(J7+K7,"")</f>
        <v/>
      </c>
      <c r="M7" s="254"/>
      <c r="N7" s="298"/>
      <c r="O7" s="254"/>
      <c r="P7" s="254"/>
      <c r="Q7" s="254"/>
      <c r="S7" s="254"/>
      <c r="T7" s="254"/>
      <c r="U7" s="254"/>
      <c r="V7" s="254"/>
      <c r="W7" s="254"/>
    </row>
    <row r="8" spans="1:254" s="2" customFormat="1" x14ac:dyDescent="0.2">
      <c r="A8" s="104"/>
      <c r="B8" s="347"/>
      <c r="C8" s="101"/>
      <c r="D8" s="246" t="str">
        <f>IFERROR(VLOOKUP(A8,'DRG takster'!B:G,3,FALSE),"")</f>
        <v/>
      </c>
      <c r="E8" s="247" t="str">
        <f>IFERROR(VLOOKUP(A8,'DRG takster'!B:G,4,FALSE),"")</f>
        <v/>
      </c>
      <c r="F8" s="102"/>
      <c r="G8" s="102"/>
      <c r="H8" s="102"/>
      <c r="I8" s="252">
        <f t="shared" ref="I8:I16" si="0">F8+G8+H8</f>
        <v>0</v>
      </c>
      <c r="J8" s="348" t="str">
        <f t="shared" ref="J8:J16" si="1">IFERROR(E8*F8,"")</f>
        <v/>
      </c>
      <c r="K8" s="247" t="str">
        <f t="shared" ref="K8:K16" si="2">IFERROR((G8+H8)*E8,"")</f>
        <v/>
      </c>
      <c r="L8" s="247" t="str">
        <f t="shared" ref="L8:L16" si="3">IFERROR(J8+K8,"")</f>
        <v/>
      </c>
      <c r="M8" s="254"/>
      <c r="N8" s="298"/>
      <c r="O8" s="254"/>
      <c r="P8" s="254"/>
      <c r="Q8" s="254"/>
      <c r="S8" s="254"/>
      <c r="T8" s="254"/>
      <c r="U8" s="254"/>
      <c r="V8" s="254"/>
      <c r="W8" s="254"/>
    </row>
    <row r="9" spans="1:254" s="2" customFormat="1" x14ac:dyDescent="0.2">
      <c r="A9" s="104"/>
      <c r="B9" s="347"/>
      <c r="C9" s="101"/>
      <c r="D9" s="246" t="str">
        <f>IFERROR(VLOOKUP(A9,'DRG takster'!B:G,3,FALSE),"")</f>
        <v/>
      </c>
      <c r="E9" s="247" t="str">
        <f>IFERROR(VLOOKUP(A9,'DRG takster'!B:G,4,FALSE),"")</f>
        <v/>
      </c>
      <c r="F9" s="102"/>
      <c r="G9" s="102"/>
      <c r="H9" s="102"/>
      <c r="I9" s="252">
        <f t="shared" si="0"/>
        <v>0</v>
      </c>
      <c r="J9" s="348" t="str">
        <f t="shared" si="1"/>
        <v/>
      </c>
      <c r="K9" s="247" t="str">
        <f t="shared" si="2"/>
        <v/>
      </c>
      <c r="L9" s="247" t="str">
        <f t="shared" si="3"/>
        <v/>
      </c>
      <c r="M9" s="254"/>
      <c r="N9" s="298"/>
      <c r="O9" s="254"/>
      <c r="P9" s="254"/>
      <c r="Q9" s="254"/>
      <c r="S9" s="254"/>
      <c r="T9" s="254"/>
      <c r="U9" s="254"/>
      <c r="V9" s="254"/>
      <c r="W9" s="254"/>
    </row>
    <row r="10" spans="1:254" s="2" customFormat="1" x14ac:dyDescent="0.2">
      <c r="A10" s="104"/>
      <c r="B10" s="347"/>
      <c r="C10" s="101"/>
      <c r="D10" s="246" t="str">
        <f>IFERROR(VLOOKUP(A10,'DRG takster'!B:G,3,FALSE),"")</f>
        <v/>
      </c>
      <c r="E10" s="247" t="str">
        <f>IFERROR(VLOOKUP(A10,'DRG takster'!B:G,4,FALSE),"")</f>
        <v/>
      </c>
      <c r="F10" s="102"/>
      <c r="G10" s="102"/>
      <c r="H10" s="102"/>
      <c r="I10" s="252">
        <f t="shared" si="0"/>
        <v>0</v>
      </c>
      <c r="J10" s="348" t="str">
        <f t="shared" si="1"/>
        <v/>
      </c>
      <c r="K10" s="247" t="str">
        <f t="shared" si="2"/>
        <v/>
      </c>
      <c r="L10" s="247" t="str">
        <f t="shared" si="3"/>
        <v/>
      </c>
      <c r="M10" s="254"/>
      <c r="N10" s="298"/>
      <c r="O10" s="254"/>
      <c r="P10" s="254"/>
      <c r="Q10" s="254"/>
      <c r="S10" s="254"/>
      <c r="T10" s="254"/>
      <c r="U10" s="254"/>
      <c r="V10" s="254"/>
      <c r="W10" s="254"/>
    </row>
    <row r="11" spans="1:254" s="2" customFormat="1" x14ac:dyDescent="0.2">
      <c r="A11" s="104"/>
      <c r="B11" s="347"/>
      <c r="C11" s="101"/>
      <c r="D11" s="246" t="str">
        <f>IFERROR(VLOOKUP(A11,'DRG takster'!B:G,3,FALSE),"")</f>
        <v/>
      </c>
      <c r="E11" s="247" t="str">
        <f>IFERROR(VLOOKUP(A11,'DRG takster'!B:G,4,FALSE),"")</f>
        <v/>
      </c>
      <c r="F11" s="102"/>
      <c r="G11" s="102"/>
      <c r="H11" s="102"/>
      <c r="I11" s="252">
        <f t="shared" si="0"/>
        <v>0</v>
      </c>
      <c r="J11" s="348" t="str">
        <f t="shared" si="1"/>
        <v/>
      </c>
      <c r="K11" s="247" t="str">
        <f t="shared" si="2"/>
        <v/>
      </c>
      <c r="L11" s="247" t="str">
        <f t="shared" si="3"/>
        <v/>
      </c>
      <c r="M11" s="254"/>
      <c r="N11" s="298"/>
      <c r="O11" s="254"/>
      <c r="P11" s="254"/>
      <c r="Q11" s="254"/>
      <c r="S11" s="254"/>
      <c r="T11" s="254"/>
      <c r="U11" s="254"/>
      <c r="V11" s="254"/>
      <c r="W11" s="254"/>
    </row>
    <row r="12" spans="1:254" s="2" customFormat="1" x14ac:dyDescent="0.2">
      <c r="A12" s="104"/>
      <c r="B12" s="347"/>
      <c r="C12" s="101"/>
      <c r="D12" s="246" t="str">
        <f>IFERROR(VLOOKUP(A12,'DRG takster'!B:G,3,FALSE),"")</f>
        <v/>
      </c>
      <c r="E12" s="247" t="str">
        <f>IFERROR(VLOOKUP(A12,'DRG takster'!B:G,4,FALSE),"")</f>
        <v/>
      </c>
      <c r="F12" s="102"/>
      <c r="G12" s="102"/>
      <c r="H12" s="102"/>
      <c r="I12" s="252">
        <f t="shared" ref="I12:I13" si="4">F12+G12+H12</f>
        <v>0</v>
      </c>
      <c r="J12" s="348" t="str">
        <f t="shared" si="1"/>
        <v/>
      </c>
      <c r="K12" s="247" t="str">
        <f t="shared" si="2"/>
        <v/>
      </c>
      <c r="L12" s="247" t="str">
        <f t="shared" si="3"/>
        <v/>
      </c>
      <c r="M12" s="254"/>
      <c r="N12" s="298"/>
      <c r="O12" s="254"/>
      <c r="P12" s="254"/>
      <c r="Q12" s="254"/>
      <c r="S12" s="254"/>
      <c r="T12" s="254"/>
      <c r="U12" s="254"/>
      <c r="V12" s="254"/>
      <c r="W12" s="254"/>
    </row>
    <row r="13" spans="1:254" s="2" customFormat="1" x14ac:dyDescent="0.2">
      <c r="A13" s="104"/>
      <c r="B13" s="347"/>
      <c r="C13" s="101"/>
      <c r="D13" s="246" t="str">
        <f>IFERROR(VLOOKUP(A13,'DRG takster'!B:G,3,FALSE),"")</f>
        <v/>
      </c>
      <c r="E13" s="247" t="str">
        <f>IFERROR(VLOOKUP(A13,'DRG takster'!B:G,4,FALSE),"")</f>
        <v/>
      </c>
      <c r="F13" s="102"/>
      <c r="G13" s="102"/>
      <c r="H13" s="102"/>
      <c r="I13" s="252">
        <f t="shared" si="4"/>
        <v>0</v>
      </c>
      <c r="J13" s="348" t="str">
        <f t="shared" si="1"/>
        <v/>
      </c>
      <c r="K13" s="247" t="str">
        <f t="shared" si="2"/>
        <v/>
      </c>
      <c r="L13" s="247" t="str">
        <f t="shared" si="3"/>
        <v/>
      </c>
      <c r="M13" s="254"/>
      <c r="N13" s="298"/>
      <c r="O13" s="254"/>
      <c r="P13" s="254"/>
      <c r="Q13" s="254"/>
      <c r="S13" s="254"/>
      <c r="T13" s="254"/>
      <c r="U13" s="254"/>
      <c r="V13" s="254"/>
      <c r="W13" s="254"/>
    </row>
    <row r="14" spans="1:254" s="2" customFormat="1" x14ac:dyDescent="0.2">
      <c r="A14" s="104"/>
      <c r="B14" s="347"/>
      <c r="C14" s="101"/>
      <c r="D14" s="246" t="str">
        <f>IFERROR(VLOOKUP(A14,'DRG takster'!B:G,3,FALSE),"")</f>
        <v/>
      </c>
      <c r="E14" s="247" t="str">
        <f>IFERROR(VLOOKUP(A14,'DRG takster'!B:G,4,FALSE),"")</f>
        <v/>
      </c>
      <c r="F14" s="102"/>
      <c r="G14" s="102"/>
      <c r="H14" s="102"/>
      <c r="I14" s="252">
        <f t="shared" si="0"/>
        <v>0</v>
      </c>
      <c r="J14" s="348" t="str">
        <f t="shared" si="1"/>
        <v/>
      </c>
      <c r="K14" s="247" t="str">
        <f t="shared" si="2"/>
        <v/>
      </c>
      <c r="L14" s="247" t="str">
        <f t="shared" si="3"/>
        <v/>
      </c>
      <c r="M14" s="254"/>
      <c r="N14" s="298"/>
      <c r="O14" s="254"/>
      <c r="P14" s="254"/>
      <c r="Q14" s="254"/>
      <c r="S14" s="254"/>
      <c r="T14" s="254"/>
      <c r="U14" s="254"/>
      <c r="V14" s="254"/>
      <c r="W14" s="254"/>
    </row>
    <row r="15" spans="1:254" s="2" customFormat="1" x14ac:dyDescent="0.2">
      <c r="A15" s="104"/>
      <c r="B15" s="347"/>
      <c r="C15" s="101"/>
      <c r="D15" s="246" t="str">
        <f>IFERROR(VLOOKUP(A15,'DRG takster'!B:G,3,FALSE),"")</f>
        <v/>
      </c>
      <c r="E15" s="247" t="str">
        <f>IFERROR(VLOOKUP(A15,'DRG takster'!B:G,4,FALSE),"")</f>
        <v/>
      </c>
      <c r="F15" s="102"/>
      <c r="G15" s="102"/>
      <c r="H15" s="102"/>
      <c r="I15" s="252">
        <f t="shared" si="0"/>
        <v>0</v>
      </c>
      <c r="J15" s="348" t="str">
        <f t="shared" si="1"/>
        <v/>
      </c>
      <c r="K15" s="247" t="str">
        <f t="shared" si="2"/>
        <v/>
      </c>
      <c r="L15" s="247" t="str">
        <f t="shared" si="3"/>
        <v/>
      </c>
      <c r="M15" s="254"/>
      <c r="N15" s="298"/>
      <c r="O15" s="254"/>
      <c r="P15" s="254"/>
      <c r="Q15" s="254"/>
      <c r="S15" s="254"/>
      <c r="T15" s="254"/>
      <c r="U15" s="254"/>
      <c r="V15" s="254"/>
      <c r="W15" s="254"/>
    </row>
    <row r="16" spans="1:254" s="2" customFormat="1" x14ac:dyDescent="0.2">
      <c r="A16" s="104"/>
      <c r="B16" s="347"/>
      <c r="C16" s="101"/>
      <c r="D16" s="246" t="str">
        <f>IFERROR(VLOOKUP(A16,'DRG takster'!B:G,3,FALSE),"")</f>
        <v/>
      </c>
      <c r="E16" s="247" t="str">
        <f>IFERROR(VLOOKUP(A16,'DRG takster'!B:G,4,FALSE),"")</f>
        <v/>
      </c>
      <c r="F16" s="102"/>
      <c r="G16" s="102"/>
      <c r="H16" s="102"/>
      <c r="I16" s="252">
        <f t="shared" si="0"/>
        <v>0</v>
      </c>
      <c r="J16" s="348" t="str">
        <f t="shared" si="1"/>
        <v/>
      </c>
      <c r="K16" s="247" t="str">
        <f t="shared" si="2"/>
        <v/>
      </c>
      <c r="L16" s="247" t="str">
        <f t="shared" si="3"/>
        <v/>
      </c>
      <c r="M16" s="254"/>
      <c r="N16" s="298"/>
      <c r="O16" s="254"/>
      <c r="P16" s="254"/>
      <c r="Q16" s="254"/>
      <c r="S16" s="254"/>
      <c r="T16" s="254"/>
      <c r="U16" s="254"/>
      <c r="V16" s="254"/>
      <c r="W16" s="254"/>
    </row>
    <row r="17" spans="1:24" s="1" customFormat="1" ht="13.5" thickBot="1" x14ac:dyDescent="0.25">
      <c r="A17" s="161" t="s">
        <v>1</v>
      </c>
      <c r="B17" s="248"/>
      <c r="C17" s="249"/>
      <c r="D17" s="249"/>
      <c r="E17" s="250"/>
      <c r="F17" s="199">
        <f t="shared" ref="F17:L17" si="5">SUM(F6:F16)</f>
        <v>0</v>
      </c>
      <c r="G17" s="199">
        <f t="shared" si="5"/>
        <v>0</v>
      </c>
      <c r="H17" s="199">
        <f t="shared" si="5"/>
        <v>0</v>
      </c>
      <c r="I17" s="251">
        <f t="shared" si="5"/>
        <v>0</v>
      </c>
      <c r="J17" s="349">
        <f t="shared" si="5"/>
        <v>0</v>
      </c>
      <c r="K17" s="349">
        <f t="shared" si="5"/>
        <v>0</v>
      </c>
      <c r="L17" s="251">
        <f t="shared" si="5"/>
        <v>0</v>
      </c>
      <c r="M17" s="255"/>
      <c r="N17" s="299">
        <f>IFERROR(IF(AND(F17,G17,H17)=0,"",(G17+H17)/I17),0)</f>
        <v>0</v>
      </c>
      <c r="O17" s="255"/>
      <c r="P17" s="255"/>
      <c r="Q17" s="255"/>
      <c r="S17" s="255"/>
      <c r="T17" s="255"/>
      <c r="U17" s="255"/>
      <c r="V17" s="255"/>
      <c r="W17" s="255"/>
    </row>
    <row r="18" spans="1:24" x14ac:dyDescent="0.2">
      <c r="A18" s="95"/>
      <c r="E18" s="7"/>
      <c r="G18" s="9"/>
      <c r="H18" s="9"/>
      <c r="I18" s="11"/>
      <c r="J18" s="9"/>
      <c r="K18" s="9"/>
      <c r="L18" s="9"/>
      <c r="R18" s="300"/>
    </row>
    <row r="19" spans="1:24" x14ac:dyDescent="0.2">
      <c r="A19" s="95"/>
      <c r="E19" s="7"/>
      <c r="G19" s="9"/>
      <c r="H19" s="9"/>
      <c r="I19" s="11"/>
      <c r="J19" s="9"/>
      <c r="K19" s="9"/>
      <c r="L19" s="9"/>
    </row>
    <row r="20" spans="1:24" ht="15.75" x14ac:dyDescent="0.25">
      <c r="A20" s="114" t="s">
        <v>2279</v>
      </c>
      <c r="B20" s="114"/>
      <c r="M20"/>
      <c r="R20" s="205"/>
      <c r="S20" s="257"/>
      <c r="X20" s="205"/>
    </row>
    <row r="21" spans="1:24" ht="76.5" x14ac:dyDescent="0.2">
      <c r="A21" s="157" t="s">
        <v>2539</v>
      </c>
      <c r="B21" s="157" t="s">
        <v>2584</v>
      </c>
      <c r="C21" s="157" t="s">
        <v>38</v>
      </c>
      <c r="D21" s="161" t="s">
        <v>59</v>
      </c>
      <c r="E21" s="161" t="s">
        <v>2256</v>
      </c>
      <c r="F21" s="160" t="s">
        <v>2121</v>
      </c>
      <c r="G21" s="159" t="s">
        <v>2257</v>
      </c>
      <c r="H21" s="158" t="s">
        <v>1073</v>
      </c>
      <c r="I21" s="158" t="s">
        <v>37</v>
      </c>
      <c r="J21" s="158" t="s">
        <v>2124</v>
      </c>
      <c r="K21" s="158" t="s">
        <v>2122</v>
      </c>
      <c r="L21" s="158" t="s">
        <v>60</v>
      </c>
    </row>
    <row r="22" spans="1:24" x14ac:dyDescent="0.2">
      <c r="A22" s="104"/>
      <c r="B22" s="246" t="str">
        <f>IFERROR(VLOOKUP(A22,'Mark-up'!A:D,3,FALSE),"")</f>
        <v/>
      </c>
      <c r="C22" s="350" t="str">
        <f>IFERROR(IF(A22="","",A6),"")</f>
        <v/>
      </c>
      <c r="D22" s="296" t="str">
        <f>IFERROR(IF(A22="","",D6),"")</f>
        <v/>
      </c>
      <c r="E22" s="352" t="str">
        <f>IFERROR(VLOOKUP(A22,'Mark-up'!A:D,4,FALSE),"")</f>
        <v/>
      </c>
      <c r="F22" s="334" t="str">
        <f>IFERROR(IF(A22="","",E6),"")</f>
        <v/>
      </c>
      <c r="G22" s="247" t="str">
        <f>IFERROR(IF(A22="","",G6),"")</f>
        <v/>
      </c>
      <c r="H22" s="247" t="str">
        <f>IFERROR(IF(B22="","",H6),"")</f>
        <v/>
      </c>
      <c r="I22" s="252" t="str">
        <f>IFERROR(G22+H22,"")</f>
        <v/>
      </c>
      <c r="J22" s="247" t="str">
        <f>IFERROR(G22*F22*E22,"")</f>
        <v/>
      </c>
      <c r="K22" s="247" t="str">
        <f>IFERROR(H22*F22,"")</f>
        <v/>
      </c>
      <c r="L22" s="247" t="str">
        <f>IFERROR(J22+K22,"")</f>
        <v/>
      </c>
    </row>
    <row r="23" spans="1:24" ht="12.75" customHeight="1" x14ac:dyDescent="0.2">
      <c r="A23" s="104"/>
      <c r="B23" s="246" t="str">
        <f>IFERROR(VLOOKUP(A23,'Mark-up'!A:D,3,FALSE),"")</f>
        <v/>
      </c>
      <c r="C23" s="350" t="str">
        <f t="shared" ref="C23:C32" si="6">IFERROR(IF(A23="","",A7),"")</f>
        <v/>
      </c>
      <c r="D23" s="296" t="str">
        <f t="shared" ref="D23:D32" si="7">IFERROR(IF(A23="","",D7),"")</f>
        <v/>
      </c>
      <c r="E23" s="352" t="str">
        <f>IFERROR(VLOOKUP(A23,'Mark-up'!A:D,4,FALSE),"")</f>
        <v/>
      </c>
      <c r="F23" s="334" t="str">
        <f t="shared" ref="F23:F32" si="8">IFERROR(IF(A23="","",E7),"")</f>
        <v/>
      </c>
      <c r="G23" s="247" t="str">
        <f t="shared" ref="G23:H23" si="9">IFERROR(IF(A23="","",G7),"")</f>
        <v/>
      </c>
      <c r="H23" s="247" t="str">
        <f t="shared" si="9"/>
        <v/>
      </c>
      <c r="I23" s="252" t="str">
        <f t="shared" ref="I23:I32" si="10">IFERROR(G23+H23,"")</f>
        <v/>
      </c>
      <c r="J23" s="247" t="str">
        <f t="shared" ref="J23:J32" si="11">IFERROR(G23*F23*E23,"")</f>
        <v/>
      </c>
      <c r="K23" s="247" t="str">
        <f t="shared" ref="K23:K32" si="12">IFERROR(H23*F23,"")</f>
        <v/>
      </c>
      <c r="L23" s="247" t="str">
        <f>IFERROR(J23+K23,"")</f>
        <v/>
      </c>
    </row>
    <row r="24" spans="1:24" x14ac:dyDescent="0.2">
      <c r="A24" s="104"/>
      <c r="B24" s="246" t="str">
        <f>IFERROR(VLOOKUP(A24,'Mark-up'!A:D,3,FALSE),"")</f>
        <v/>
      </c>
      <c r="C24" s="350" t="str">
        <f t="shared" si="6"/>
        <v/>
      </c>
      <c r="D24" s="296" t="str">
        <f t="shared" si="7"/>
        <v/>
      </c>
      <c r="E24" s="352" t="str">
        <f>IFERROR(VLOOKUP(A24,'Mark-up'!A:D,4,FALSE),"")</f>
        <v/>
      </c>
      <c r="F24" s="334" t="str">
        <f t="shared" si="8"/>
        <v/>
      </c>
      <c r="G24" s="247" t="str">
        <f t="shared" ref="G24:H24" si="13">IFERROR(IF(A24="","",G8),"")</f>
        <v/>
      </c>
      <c r="H24" s="247" t="str">
        <f t="shared" si="13"/>
        <v/>
      </c>
      <c r="I24" s="252" t="str">
        <f t="shared" si="10"/>
        <v/>
      </c>
      <c r="J24" s="247" t="str">
        <f t="shared" si="11"/>
        <v/>
      </c>
      <c r="K24" s="247" t="str">
        <f t="shared" si="12"/>
        <v/>
      </c>
      <c r="L24" s="247" t="str">
        <f t="shared" ref="L24:L32" si="14">IFERROR(J24+K24,"")</f>
        <v/>
      </c>
    </row>
    <row r="25" spans="1:24" x14ac:dyDescent="0.2">
      <c r="A25" s="104"/>
      <c r="B25" s="246" t="str">
        <f>IFERROR(VLOOKUP(A25,'Mark-up'!A:D,3,FALSE),"")</f>
        <v/>
      </c>
      <c r="C25" s="350" t="str">
        <f t="shared" si="6"/>
        <v/>
      </c>
      <c r="D25" s="296" t="str">
        <f t="shared" si="7"/>
        <v/>
      </c>
      <c r="E25" s="352" t="str">
        <f>IFERROR(VLOOKUP(A25,'Mark-up'!A:D,4,FALSE),"")</f>
        <v/>
      </c>
      <c r="F25" s="334" t="str">
        <f t="shared" si="8"/>
        <v/>
      </c>
      <c r="G25" s="247" t="str">
        <f t="shared" ref="G25:H25" si="15">IFERROR(IF(A25="","",G9),"")</f>
        <v/>
      </c>
      <c r="H25" s="247" t="str">
        <f t="shared" si="15"/>
        <v/>
      </c>
      <c r="I25" s="252" t="str">
        <f t="shared" si="10"/>
        <v/>
      </c>
      <c r="J25" s="247" t="str">
        <f t="shared" si="11"/>
        <v/>
      </c>
      <c r="K25" s="247" t="str">
        <f t="shared" si="12"/>
        <v/>
      </c>
      <c r="L25" s="247" t="str">
        <f t="shared" si="14"/>
        <v/>
      </c>
    </row>
    <row r="26" spans="1:24" x14ac:dyDescent="0.2">
      <c r="A26" s="104"/>
      <c r="B26" s="246" t="str">
        <f>IFERROR(VLOOKUP(A26,'Mark-up'!A:D,3,FALSE),"")</f>
        <v/>
      </c>
      <c r="C26" s="350" t="str">
        <f t="shared" si="6"/>
        <v/>
      </c>
      <c r="D26" s="296" t="str">
        <f t="shared" si="7"/>
        <v/>
      </c>
      <c r="E26" s="352" t="str">
        <f>IFERROR(VLOOKUP(A26,'Mark-up'!A:D,4,FALSE),"")</f>
        <v/>
      </c>
      <c r="F26" s="334" t="str">
        <f t="shared" si="8"/>
        <v/>
      </c>
      <c r="G26" s="247" t="str">
        <f t="shared" ref="G26:H26" si="16">IFERROR(IF(A26="","",G10),"")</f>
        <v/>
      </c>
      <c r="H26" s="247" t="str">
        <f t="shared" si="16"/>
        <v/>
      </c>
      <c r="I26" s="252" t="str">
        <f t="shared" si="10"/>
        <v/>
      </c>
      <c r="J26" s="247" t="str">
        <f t="shared" si="11"/>
        <v/>
      </c>
      <c r="K26" s="247" t="str">
        <f t="shared" si="12"/>
        <v/>
      </c>
      <c r="L26" s="247" t="str">
        <f t="shared" si="14"/>
        <v/>
      </c>
    </row>
    <row r="27" spans="1:24" x14ac:dyDescent="0.2">
      <c r="A27" s="104"/>
      <c r="B27" s="246" t="str">
        <f>IFERROR(VLOOKUP(A27,'Mark-up'!A:D,3,FALSE),"")</f>
        <v/>
      </c>
      <c r="C27" s="350" t="str">
        <f t="shared" si="6"/>
        <v/>
      </c>
      <c r="D27" s="296" t="str">
        <f t="shared" si="7"/>
        <v/>
      </c>
      <c r="E27" s="352" t="str">
        <f>IFERROR(VLOOKUP(A27,'Mark-up'!A:D,4,FALSE),"")</f>
        <v/>
      </c>
      <c r="F27" s="334" t="str">
        <f t="shared" si="8"/>
        <v/>
      </c>
      <c r="G27" s="247" t="str">
        <f t="shared" ref="G27:H27" si="17">IFERROR(IF(A27="","",G11),"")</f>
        <v/>
      </c>
      <c r="H27" s="247" t="str">
        <f t="shared" si="17"/>
        <v/>
      </c>
      <c r="I27" s="252" t="str">
        <f t="shared" si="10"/>
        <v/>
      </c>
      <c r="J27" s="247" t="str">
        <f t="shared" si="11"/>
        <v/>
      </c>
      <c r="K27" s="247" t="str">
        <f t="shared" si="12"/>
        <v/>
      </c>
      <c r="L27" s="247" t="str">
        <f t="shared" si="14"/>
        <v/>
      </c>
    </row>
    <row r="28" spans="1:24" x14ac:dyDescent="0.2">
      <c r="A28" s="104"/>
      <c r="B28" s="246" t="str">
        <f>IFERROR(VLOOKUP(A28,'Mark-up'!A:D,3,FALSE),"")</f>
        <v/>
      </c>
      <c r="C28" s="350" t="str">
        <f t="shared" si="6"/>
        <v/>
      </c>
      <c r="D28" s="296" t="str">
        <f t="shared" si="7"/>
        <v/>
      </c>
      <c r="E28" s="352" t="str">
        <f>IFERROR(VLOOKUP(A28,'Mark-up'!A:D,4,FALSE),"")</f>
        <v/>
      </c>
      <c r="F28" s="334" t="str">
        <f t="shared" si="8"/>
        <v/>
      </c>
      <c r="G28" s="247" t="str">
        <f t="shared" ref="G28:H28" si="18">IFERROR(IF(A28="","",G12),"")</f>
        <v/>
      </c>
      <c r="H28" s="247" t="str">
        <f t="shared" si="18"/>
        <v/>
      </c>
      <c r="I28" s="252" t="str">
        <f t="shared" si="10"/>
        <v/>
      </c>
      <c r="J28" s="247" t="str">
        <f t="shared" si="11"/>
        <v/>
      </c>
      <c r="K28" s="247" t="str">
        <f t="shared" si="12"/>
        <v/>
      </c>
      <c r="L28" s="247" t="str">
        <f t="shared" si="14"/>
        <v/>
      </c>
      <c r="N28" s="256"/>
      <c r="O28" s="242"/>
    </row>
    <row r="29" spans="1:24" x14ac:dyDescent="0.2">
      <c r="A29" s="104"/>
      <c r="B29" s="246" t="str">
        <f>IFERROR(VLOOKUP(A29,'Mark-up'!A:D,3,FALSE),"")</f>
        <v/>
      </c>
      <c r="C29" s="350" t="str">
        <f t="shared" si="6"/>
        <v/>
      </c>
      <c r="D29" s="296" t="str">
        <f t="shared" si="7"/>
        <v/>
      </c>
      <c r="E29" s="352" t="str">
        <f>IFERROR(VLOOKUP(A29,'Mark-up'!A:D,4,FALSE),"")</f>
        <v/>
      </c>
      <c r="F29" s="334" t="str">
        <f t="shared" si="8"/>
        <v/>
      </c>
      <c r="G29" s="247" t="str">
        <f t="shared" ref="G29:H29" si="19">IFERROR(IF(A29="","",G13),"")</f>
        <v/>
      </c>
      <c r="H29" s="247" t="str">
        <f t="shared" si="19"/>
        <v/>
      </c>
      <c r="I29" s="252" t="str">
        <f t="shared" si="10"/>
        <v/>
      </c>
      <c r="J29" s="247" t="str">
        <f t="shared" si="11"/>
        <v/>
      </c>
      <c r="K29" s="247" t="str">
        <f t="shared" si="12"/>
        <v/>
      </c>
      <c r="L29" s="247" t="str">
        <f t="shared" si="14"/>
        <v/>
      </c>
    </row>
    <row r="30" spans="1:24" x14ac:dyDescent="0.2">
      <c r="A30" s="104"/>
      <c r="B30" s="246" t="str">
        <f>IFERROR(VLOOKUP(A30,'Mark-up'!A:D,3,FALSE),"")</f>
        <v/>
      </c>
      <c r="C30" s="350" t="str">
        <f t="shared" si="6"/>
        <v/>
      </c>
      <c r="D30" s="296" t="str">
        <f t="shared" si="7"/>
        <v/>
      </c>
      <c r="E30" s="352" t="str">
        <f>IFERROR(VLOOKUP(A30,'Mark-up'!A:D,4,FALSE),"")</f>
        <v/>
      </c>
      <c r="F30" s="334" t="str">
        <f t="shared" si="8"/>
        <v/>
      </c>
      <c r="G30" s="247" t="str">
        <f t="shared" ref="G30:H30" si="20">IFERROR(IF(A30="","",G14),"")</f>
        <v/>
      </c>
      <c r="H30" s="247" t="str">
        <f t="shared" si="20"/>
        <v/>
      </c>
      <c r="I30" s="252" t="str">
        <f t="shared" si="10"/>
        <v/>
      </c>
      <c r="J30" s="247" t="str">
        <f t="shared" si="11"/>
        <v/>
      </c>
      <c r="K30" s="247" t="str">
        <f t="shared" si="12"/>
        <v/>
      </c>
      <c r="L30" s="247" t="str">
        <f t="shared" si="14"/>
        <v/>
      </c>
    </row>
    <row r="31" spans="1:24" x14ac:dyDescent="0.2">
      <c r="A31" s="104"/>
      <c r="B31" s="246" t="str">
        <f>IFERROR(VLOOKUP(A31,'Mark-up'!A:D,3,FALSE),"")</f>
        <v/>
      </c>
      <c r="C31" s="350" t="str">
        <f t="shared" si="6"/>
        <v/>
      </c>
      <c r="D31" s="296" t="str">
        <f t="shared" si="7"/>
        <v/>
      </c>
      <c r="E31" s="352" t="str">
        <f>IFERROR(VLOOKUP(A31,'Mark-up'!A:D,4,FALSE),"")</f>
        <v/>
      </c>
      <c r="F31" s="334" t="str">
        <f t="shared" si="8"/>
        <v/>
      </c>
      <c r="G31" s="247" t="str">
        <f t="shared" ref="G31:H31" si="21">IFERROR(IF(A31="","",G15),"")</f>
        <v/>
      </c>
      <c r="H31" s="247" t="str">
        <f t="shared" si="21"/>
        <v/>
      </c>
      <c r="I31" s="252" t="str">
        <f t="shared" si="10"/>
        <v/>
      </c>
      <c r="J31" s="247" t="str">
        <f t="shared" si="11"/>
        <v/>
      </c>
      <c r="K31" s="247" t="str">
        <f t="shared" si="12"/>
        <v/>
      </c>
      <c r="L31" s="247" t="str">
        <f t="shared" si="14"/>
        <v/>
      </c>
    </row>
    <row r="32" spans="1:24" x14ac:dyDescent="0.2">
      <c r="A32" s="104"/>
      <c r="B32" s="333" t="str">
        <f>IFERROR(VLOOKUP(A32,'Mark-up'!A:D,3,FALSE),"")</f>
        <v/>
      </c>
      <c r="C32" s="351" t="str">
        <f t="shared" si="6"/>
        <v/>
      </c>
      <c r="D32" s="296" t="str">
        <f t="shared" si="7"/>
        <v/>
      </c>
      <c r="E32" s="352" t="str">
        <f>IFERROR(VLOOKUP(A32,'Mark-up'!A:D,4,FALSE),"")</f>
        <v/>
      </c>
      <c r="F32" s="334" t="str">
        <f t="shared" si="8"/>
        <v/>
      </c>
      <c r="G32" s="247" t="str">
        <f t="shared" ref="G32:H32" si="22">IFERROR(IF(A32="","",G16),"")</f>
        <v/>
      </c>
      <c r="H32" s="247" t="str">
        <f t="shared" si="22"/>
        <v/>
      </c>
      <c r="I32" s="252" t="str">
        <f t="shared" si="10"/>
        <v/>
      </c>
      <c r="J32" s="247" t="str">
        <f t="shared" si="11"/>
        <v/>
      </c>
      <c r="K32" s="247" t="str">
        <f t="shared" si="12"/>
        <v/>
      </c>
      <c r="L32" s="247" t="str">
        <f t="shared" si="14"/>
        <v/>
      </c>
    </row>
    <row r="33" spans="1:23" s="1" customFormat="1" x14ac:dyDescent="0.2">
      <c r="A33" s="248" t="s">
        <v>1</v>
      </c>
      <c r="B33" s="248"/>
      <c r="C33" s="249"/>
      <c r="D33" s="249"/>
      <c r="E33" s="249"/>
      <c r="F33" s="250"/>
      <c r="G33" s="199">
        <f>SUM(G22:G32)</f>
        <v>0</v>
      </c>
      <c r="H33" s="251">
        <f>SUM(H22:H32)</f>
        <v>0</v>
      </c>
      <c r="I33" s="251">
        <f>SUM(I22:I32)</f>
        <v>0</v>
      </c>
      <c r="J33" s="251">
        <f t="shared" ref="J33:L33" si="23">SUM(J22:J32)</f>
        <v>0</v>
      </c>
      <c r="K33" s="251">
        <f t="shared" si="23"/>
        <v>0</v>
      </c>
      <c r="L33" s="251">
        <f t="shared" si="23"/>
        <v>0</v>
      </c>
      <c r="M33" s="255"/>
      <c r="N33" s="255"/>
      <c r="O33" s="255"/>
      <c r="P33" s="255"/>
      <c r="Q33" s="255"/>
      <c r="R33" s="258"/>
      <c r="S33" s="255"/>
      <c r="T33" s="255"/>
      <c r="U33" s="255"/>
      <c r="V33" s="255"/>
      <c r="W33" s="255"/>
    </row>
    <row r="34" spans="1:23" x14ac:dyDescent="0.2">
      <c r="A34" s="91"/>
      <c r="B34" s="295"/>
      <c r="C34" s="295"/>
      <c r="D34" s="295"/>
      <c r="E34" s="295"/>
      <c r="F34" s="27"/>
      <c r="G34" s="7"/>
      <c r="H34" s="9"/>
      <c r="I34" s="9"/>
      <c r="J34" s="9"/>
      <c r="K34" s="9"/>
      <c r="L34" s="9"/>
    </row>
    <row r="35" spans="1:23" x14ac:dyDescent="0.2">
      <c r="A35" s="91"/>
      <c r="B35" s="295"/>
      <c r="C35" s="295"/>
      <c r="D35" s="295"/>
      <c r="E35" s="295"/>
      <c r="F35" s="27"/>
    </row>
    <row r="36" spans="1:23" x14ac:dyDescent="0.2">
      <c r="E36" s="2"/>
      <c r="G36" s="7"/>
      <c r="H36" s="9"/>
      <c r="I36" s="9"/>
      <c r="J36" s="9"/>
      <c r="K36" s="9"/>
      <c r="L36" s="9"/>
    </row>
    <row r="37" spans="1:23" s="2" customFormat="1" x14ac:dyDescent="0.2">
      <c r="M37" s="254"/>
      <c r="N37" s="254"/>
      <c r="O37" s="254"/>
      <c r="P37" s="254"/>
      <c r="Q37" s="254"/>
      <c r="R37" s="259"/>
      <c r="S37" s="254"/>
      <c r="T37" s="254"/>
      <c r="U37" s="254"/>
      <c r="V37" s="254"/>
      <c r="W37" s="254"/>
    </row>
    <row r="38" spans="1:23" s="2" customFormat="1" x14ac:dyDescent="0.2">
      <c r="M38" s="254"/>
      <c r="N38" s="254"/>
      <c r="O38" s="254"/>
      <c r="P38" s="254"/>
      <c r="Q38" s="254"/>
      <c r="R38" s="259"/>
      <c r="S38" s="254"/>
      <c r="T38" s="254"/>
      <c r="U38" s="254"/>
      <c r="V38" s="254"/>
      <c r="W38" s="254"/>
    </row>
    <row r="39" spans="1:23" s="2" customFormat="1" x14ac:dyDescent="0.2">
      <c r="M39" s="254"/>
      <c r="N39" s="254"/>
      <c r="O39" s="254"/>
      <c r="P39" s="254"/>
      <c r="Q39" s="254"/>
      <c r="R39" s="259"/>
      <c r="S39" s="254"/>
      <c r="T39" s="254"/>
      <c r="U39" s="254"/>
      <c r="V39" s="254"/>
      <c r="W39" s="254"/>
    </row>
    <row r="40" spans="1:23" s="2" customFormat="1" x14ac:dyDescent="0.2">
      <c r="M40" s="254"/>
      <c r="N40" s="254"/>
      <c r="O40" s="254"/>
      <c r="P40" s="254"/>
      <c r="Q40" s="254"/>
      <c r="R40" s="259"/>
      <c r="S40" s="254"/>
      <c r="T40" s="254"/>
      <c r="U40" s="254"/>
      <c r="V40" s="254"/>
      <c r="W40" s="254"/>
    </row>
    <row r="41" spans="1:23" s="2" customFormat="1" x14ac:dyDescent="0.2">
      <c r="M41" s="254"/>
      <c r="N41" s="254"/>
      <c r="O41" s="254"/>
      <c r="P41" s="254"/>
      <c r="Q41" s="254"/>
      <c r="R41" s="259"/>
      <c r="S41" s="254"/>
      <c r="T41" s="254"/>
      <c r="U41" s="254"/>
      <c r="V41" s="254"/>
      <c r="W41" s="254"/>
    </row>
    <row r="42" spans="1:23" s="2" customFormat="1" x14ac:dyDescent="0.2">
      <c r="M42" s="254"/>
      <c r="N42" s="254"/>
      <c r="O42" s="254"/>
      <c r="P42" s="254"/>
      <c r="Q42" s="254"/>
      <c r="R42" s="259"/>
      <c r="S42" s="254"/>
      <c r="T42" s="254"/>
      <c r="U42" s="254"/>
      <c r="V42" s="254"/>
      <c r="W42" s="254"/>
    </row>
  </sheetData>
  <dataConsolidate/>
  <mergeCells count="33">
    <mergeCell ref="IM3:IT3"/>
    <mergeCell ref="GI3:GP3"/>
    <mergeCell ref="GQ3:GX3"/>
    <mergeCell ref="GY3:HF3"/>
    <mergeCell ref="HG3:HN3"/>
    <mergeCell ref="HO3:HV3"/>
    <mergeCell ref="HW3:ID3"/>
    <mergeCell ref="IE3:IL3"/>
    <mergeCell ref="GA3:GH3"/>
    <mergeCell ref="CQ3:CX3"/>
    <mergeCell ref="CY3:DF3"/>
    <mergeCell ref="DG3:DN3"/>
    <mergeCell ref="DO3:DV3"/>
    <mergeCell ref="FK3:FR3"/>
    <mergeCell ref="DW3:ED3"/>
    <mergeCell ref="EU3:FB3"/>
    <mergeCell ref="FC3:FJ3"/>
    <mergeCell ref="FS3:FZ3"/>
    <mergeCell ref="EM3:ET3"/>
    <mergeCell ref="CA3:CH3"/>
    <mergeCell ref="B2:I2"/>
    <mergeCell ref="BC3:BJ3"/>
    <mergeCell ref="BK3:BR3"/>
    <mergeCell ref="EE3:EL3"/>
    <mergeCell ref="CI3:CP3"/>
    <mergeCell ref="A3:H3"/>
    <mergeCell ref="I3:P3"/>
    <mergeCell ref="BS3:BZ3"/>
    <mergeCell ref="Q3:V3"/>
    <mergeCell ref="W3:AD3"/>
    <mergeCell ref="AE3:AL3"/>
    <mergeCell ref="AM3:AT3"/>
    <mergeCell ref="AU3:BB3"/>
  </mergeCells>
  <phoneticPr fontId="0" type="noConversion"/>
  <pageMargins left="0" right="0" top="0.27559055118110237" bottom="0.47244094488188981" header="0" footer="0"/>
  <pageSetup paperSize="9" scale="75" orientation="landscape" r:id="rId1"/>
  <headerFooter alignWithMargins="0"/>
  <customProperties>
    <customPr name="EpmWorksheetKeyString_GUID" r:id="rId2"/>
  </customProperties>
  <ignoredErrors>
    <ignoredError sqref="C23:C3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I26"/>
  <sheetViews>
    <sheetView zoomScaleNormal="100" workbookViewId="0">
      <selection activeCell="B8" sqref="B8"/>
    </sheetView>
  </sheetViews>
  <sheetFormatPr defaultRowHeight="12.75" x14ac:dyDescent="0.2"/>
  <cols>
    <col min="1" max="1" width="12.7109375" customWidth="1"/>
    <col min="2" max="2" width="18.140625" customWidth="1"/>
    <col min="3" max="3" width="14.7109375" customWidth="1"/>
    <col min="4" max="4" width="34.28515625" customWidth="1"/>
    <col min="5" max="5" width="19" customWidth="1"/>
    <col min="6" max="6" width="19.5703125" customWidth="1"/>
    <col min="7" max="7" width="17.140625" customWidth="1"/>
    <col min="8" max="8" width="15" customWidth="1"/>
    <col min="9" max="9" width="9.140625" hidden="1" customWidth="1"/>
  </cols>
  <sheetData>
    <row r="1" spans="1:9" x14ac:dyDescent="0.2">
      <c r="A1" s="84" t="s">
        <v>41</v>
      </c>
      <c r="B1" s="84"/>
      <c r="C1" s="84"/>
      <c r="D1" s="27"/>
      <c r="E1" s="27"/>
      <c r="F1" s="27"/>
      <c r="G1" s="27"/>
    </row>
    <row r="2" spans="1:9" x14ac:dyDescent="0.2">
      <c r="A2" s="84"/>
      <c r="B2" s="27"/>
      <c r="C2" s="27"/>
      <c r="D2" s="27"/>
      <c r="E2" s="27"/>
      <c r="F2" s="27"/>
      <c r="G2" s="27"/>
    </row>
    <row r="3" spans="1:9" x14ac:dyDescent="0.2">
      <c r="A3" s="4" t="s">
        <v>0</v>
      </c>
      <c r="B3" s="504"/>
      <c r="C3" s="505"/>
      <c r="D3" s="505"/>
      <c r="E3" s="505"/>
      <c r="F3" s="505"/>
      <c r="G3" s="505"/>
      <c r="H3" s="505"/>
      <c r="I3" s="505"/>
    </row>
    <row r="4" spans="1:9" x14ac:dyDescent="0.2">
      <c r="A4" s="482" t="s">
        <v>2489</v>
      </c>
      <c r="B4" s="482"/>
      <c r="C4" s="482"/>
      <c r="D4" s="482"/>
      <c r="E4" s="482"/>
      <c r="F4" s="482"/>
      <c r="G4" s="482"/>
      <c r="H4" s="482"/>
    </row>
    <row r="6" spans="1:9" x14ac:dyDescent="0.2">
      <c r="A6" s="12"/>
      <c r="B6" s="12"/>
      <c r="C6" s="12"/>
      <c r="D6" s="12"/>
      <c r="E6" s="12"/>
      <c r="F6" s="24" t="s">
        <v>83</v>
      </c>
      <c r="G6" s="5" t="s">
        <v>28</v>
      </c>
    </row>
    <row r="7" spans="1:9" x14ac:dyDescent="0.2">
      <c r="A7" s="15" t="s">
        <v>82</v>
      </c>
      <c r="B7" s="15" t="s">
        <v>2468</v>
      </c>
      <c r="C7" s="15" t="s">
        <v>2</v>
      </c>
      <c r="D7" s="16" t="s">
        <v>81</v>
      </c>
      <c r="E7" s="17" t="s">
        <v>80</v>
      </c>
      <c r="F7" s="78" t="s">
        <v>27</v>
      </c>
      <c r="G7" s="25" t="s">
        <v>27</v>
      </c>
    </row>
    <row r="8" spans="1:9" x14ac:dyDescent="0.2">
      <c r="A8" s="253"/>
      <c r="B8" s="106"/>
      <c r="C8" s="106"/>
      <c r="D8" s="79" t="str">
        <f>IF(A8=0,"",VLOOKUP(A8,'Gennemsnitsløn RH'!B:D,2,FALSE))</f>
        <v/>
      </c>
      <c r="E8" s="80">
        <f>IF(A8=0,0,VLOOKUP(A8,'Gennemsnitsløn RH'!B:D,3,FALSE))</f>
        <v>0</v>
      </c>
      <c r="F8" s="108"/>
      <c r="G8" s="82">
        <f>E8*F8</f>
        <v>0</v>
      </c>
    </row>
    <row r="9" spans="1:9" x14ac:dyDescent="0.2">
      <c r="A9" s="105"/>
      <c r="B9" s="101"/>
      <c r="C9" s="101"/>
      <c r="D9" s="79" t="str">
        <f>IF(A9=0,"",VLOOKUP(A9,'Gennemsnitsløn RH'!B:D,2,FALSE))</f>
        <v/>
      </c>
      <c r="E9" s="80">
        <f>IF(A9=0,0,VLOOKUP(A9,'Gennemsnitsløn RH'!B:D,3,FALSE))</f>
        <v>0</v>
      </c>
      <c r="F9" s="109"/>
      <c r="G9" s="82">
        <f t="shared" ref="G9:G16" si="0">E9*F9</f>
        <v>0</v>
      </c>
    </row>
    <row r="10" spans="1:9" x14ac:dyDescent="0.2">
      <c r="A10" s="105"/>
      <c r="B10" s="101"/>
      <c r="C10" s="101"/>
      <c r="D10" s="79" t="str">
        <f>IF(A10=0,"",VLOOKUP(A10,'Gennemsnitsløn RH'!B:D,2,FALSE))</f>
        <v/>
      </c>
      <c r="E10" s="80">
        <f>IF(A10=0,0,VLOOKUP(A10,'Gennemsnitsløn RH'!B:D,3,FALSE))</f>
        <v>0</v>
      </c>
      <c r="F10" s="109"/>
      <c r="G10" s="82">
        <f t="shared" si="0"/>
        <v>0</v>
      </c>
    </row>
    <row r="11" spans="1:9" x14ac:dyDescent="0.2">
      <c r="A11" s="105"/>
      <c r="B11" s="101"/>
      <c r="C11" s="101"/>
      <c r="D11" s="79" t="str">
        <f>IF(A11=0,"",VLOOKUP(A11,'Gennemsnitsløn RH'!B:D,2,FALSE))</f>
        <v/>
      </c>
      <c r="E11" s="80">
        <f>IF(A11=0,0,VLOOKUP(A11,'Gennemsnitsløn RH'!B:D,3,FALSE))</f>
        <v>0</v>
      </c>
      <c r="F11" s="109"/>
      <c r="G11" s="82">
        <f t="shared" si="0"/>
        <v>0</v>
      </c>
    </row>
    <row r="12" spans="1:9" x14ac:dyDescent="0.2">
      <c r="A12" s="105"/>
      <c r="B12" s="101"/>
      <c r="C12" s="101"/>
      <c r="D12" s="79" t="str">
        <f>IF(A12=0,"",VLOOKUP(A12,'Gennemsnitsløn RH'!B:D,2,FALSE))</f>
        <v/>
      </c>
      <c r="E12" s="80">
        <f>IF(A12=0,0,VLOOKUP(A12,'Gennemsnitsløn RH'!B:D,3,FALSE))</f>
        <v>0</v>
      </c>
      <c r="F12" s="109"/>
      <c r="G12" s="82">
        <f t="shared" si="0"/>
        <v>0</v>
      </c>
    </row>
    <row r="13" spans="1:9" x14ac:dyDescent="0.2">
      <c r="A13" s="105"/>
      <c r="B13" s="101"/>
      <c r="C13" s="101"/>
      <c r="D13" s="79" t="str">
        <f>IF(A13=0,"",VLOOKUP(A13,'Gennemsnitsløn RH'!B:D,2,FALSE))</f>
        <v/>
      </c>
      <c r="E13" s="80">
        <f>IF(A13=0,0,VLOOKUP(A13,'Gennemsnitsløn RH'!B:D,3,FALSE))</f>
        <v>0</v>
      </c>
      <c r="F13" s="109"/>
      <c r="G13" s="82">
        <f t="shared" si="0"/>
        <v>0</v>
      </c>
    </row>
    <row r="14" spans="1:9" x14ac:dyDescent="0.2">
      <c r="A14" s="105"/>
      <c r="B14" s="107"/>
      <c r="C14" s="107"/>
      <c r="D14" s="79" t="str">
        <f>IF(A14=0,"",VLOOKUP(A14,'Gennemsnitsløn RH'!B:D,2,FALSE))</f>
        <v/>
      </c>
      <c r="E14" s="80">
        <f>IF(A14=0,0,VLOOKUP(A14,'Gennemsnitsløn RH'!B:D,3,FALSE))</f>
        <v>0</v>
      </c>
      <c r="F14" s="109"/>
      <c r="G14" s="82">
        <f t="shared" si="0"/>
        <v>0</v>
      </c>
    </row>
    <row r="15" spans="1:9" x14ac:dyDescent="0.2">
      <c r="A15" s="105"/>
      <c r="B15" s="107"/>
      <c r="C15" s="107"/>
      <c r="D15" s="79" t="str">
        <f>IF(A15=0,"",VLOOKUP(A15,'Gennemsnitsløn RH'!B:D,2,FALSE))</f>
        <v/>
      </c>
      <c r="E15" s="80">
        <f>IF(A15=0,0,VLOOKUP(A15,'Gennemsnitsløn RH'!B:D,3,FALSE))</f>
        <v>0</v>
      </c>
      <c r="F15" s="109"/>
      <c r="G15" s="82">
        <f t="shared" si="0"/>
        <v>0</v>
      </c>
    </row>
    <row r="16" spans="1:9" x14ac:dyDescent="0.2">
      <c r="A16" s="105"/>
      <c r="B16" s="107"/>
      <c r="C16" s="101"/>
      <c r="D16" s="79" t="str">
        <f>IF(A16=0,"",VLOOKUP(A16,'Gennemsnitsløn RH'!B:D,2,FALSE))</f>
        <v/>
      </c>
      <c r="E16" s="80">
        <f>IF(A16=0,0,VLOOKUP(A16,'Gennemsnitsløn RH'!B:D,3,FALSE))</f>
        <v>0</v>
      </c>
      <c r="F16" s="109"/>
      <c r="G16" s="82">
        <f t="shared" si="0"/>
        <v>0</v>
      </c>
    </row>
    <row r="17" spans="1:7" x14ac:dyDescent="0.2">
      <c r="A17" s="14" t="s">
        <v>84</v>
      </c>
      <c r="B17" s="13"/>
      <c r="C17" s="13"/>
      <c r="D17" s="13"/>
      <c r="E17" s="10"/>
      <c r="F17" s="81">
        <f>SUM(F8:F16)</f>
        <v>0</v>
      </c>
      <c r="G17" s="83">
        <f>SUM(G8:G16)</f>
        <v>0</v>
      </c>
    </row>
    <row r="18" spans="1:7" x14ac:dyDescent="0.2">
      <c r="A18" s="18" t="s">
        <v>23</v>
      </c>
      <c r="B18" s="13"/>
      <c r="C18" s="13"/>
      <c r="D18" s="19"/>
      <c r="E18" s="2"/>
      <c r="F18" s="2"/>
      <c r="G18" s="101"/>
    </row>
    <row r="19" spans="1:7" x14ac:dyDescent="0.2">
      <c r="A19" s="20" t="s">
        <v>31</v>
      </c>
      <c r="B19" s="2"/>
      <c r="C19" s="2"/>
      <c r="D19" s="21"/>
      <c r="E19" s="2"/>
      <c r="F19" s="2"/>
      <c r="G19" s="101"/>
    </row>
    <row r="20" spans="1:7" x14ac:dyDescent="0.2">
      <c r="A20" s="20" t="s">
        <v>24</v>
      </c>
      <c r="B20" s="2"/>
      <c r="C20" s="2"/>
      <c r="D20" s="21"/>
      <c r="E20" s="2"/>
      <c r="F20" s="2"/>
      <c r="G20" s="101"/>
    </row>
    <row r="21" spans="1:7" x14ac:dyDescent="0.2">
      <c r="A21" s="20" t="s">
        <v>29</v>
      </c>
      <c r="B21" s="2"/>
      <c r="C21" s="2"/>
      <c r="D21" s="21"/>
      <c r="E21" s="2"/>
      <c r="F21" s="2"/>
      <c r="G21" s="101"/>
    </row>
    <row r="22" spans="1:7" x14ac:dyDescent="0.2">
      <c r="A22" s="8" t="s">
        <v>25</v>
      </c>
      <c r="B22" s="23"/>
      <c r="C22" s="23"/>
      <c r="D22" s="22"/>
      <c r="E22" s="2"/>
      <c r="F22" s="2"/>
      <c r="G22" s="149">
        <f>SUM(G18:G21)</f>
        <v>0</v>
      </c>
    </row>
    <row r="23" spans="1:7" x14ac:dyDescent="0.2">
      <c r="E23" s="2"/>
    </row>
    <row r="24" spans="1:7" x14ac:dyDescent="0.2">
      <c r="A24" s="26" t="s">
        <v>26</v>
      </c>
      <c r="B24" s="23"/>
      <c r="C24" s="23"/>
      <c r="D24" s="22"/>
      <c r="E24" s="2"/>
      <c r="G24" s="245">
        <f>G17+G22</f>
        <v>0</v>
      </c>
    </row>
    <row r="25" spans="1:7" x14ac:dyDescent="0.2">
      <c r="E25" s="2"/>
    </row>
    <row r="26" spans="1:7" x14ac:dyDescent="0.2">
      <c r="E26" s="2"/>
    </row>
  </sheetData>
  <mergeCells count="2">
    <mergeCell ref="A4:H4"/>
    <mergeCell ref="B3:I3"/>
  </mergeCells>
  <phoneticPr fontId="21" type="noConversion"/>
  <pageMargins left="0.70866141732283472" right="0.70866141732283472" top="0.74803149606299213" bottom="0.74803149606299213" header="0.31496062992125984" footer="0.31496062992125984"/>
  <pageSetup paperSize="9" orientation="landscape" horizontalDpi="200" verticalDpi="200"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F13"/>
  <sheetViews>
    <sheetView zoomScaleNormal="100" workbookViewId="0">
      <selection activeCell="F47" sqref="F47"/>
    </sheetView>
  </sheetViews>
  <sheetFormatPr defaultRowHeight="12.75" x14ac:dyDescent="0.2"/>
  <cols>
    <col min="1" max="1" width="44.85546875" customWidth="1"/>
  </cols>
  <sheetData>
    <row r="1" spans="1:6" x14ac:dyDescent="0.2">
      <c r="A1" s="113" t="s">
        <v>2430</v>
      </c>
    </row>
    <row r="3" spans="1:6" ht="16.5" thickBot="1" x14ac:dyDescent="0.3">
      <c r="A3" s="114" t="s">
        <v>94</v>
      </c>
      <c r="F3" s="2"/>
    </row>
    <row r="4" spans="1:6" x14ac:dyDescent="0.2">
      <c r="E4" s="118" t="s">
        <v>89</v>
      </c>
      <c r="F4" s="2"/>
    </row>
    <row r="5" spans="1:6" ht="13.5" thickBot="1" x14ac:dyDescent="0.25">
      <c r="E5" s="119" t="s">
        <v>90</v>
      </c>
      <c r="F5" s="2"/>
    </row>
    <row r="6" spans="1:6" ht="13.5" thickBot="1" x14ac:dyDescent="0.25">
      <c r="A6" s="115" t="s">
        <v>143</v>
      </c>
      <c r="B6" s="116"/>
      <c r="C6" s="116"/>
      <c r="D6" s="116"/>
      <c r="E6" s="200">
        <f>B13</f>
        <v>0</v>
      </c>
      <c r="F6" s="2"/>
    </row>
    <row r="7" spans="1:6" x14ac:dyDescent="0.2">
      <c r="F7" s="2"/>
    </row>
    <row r="8" spans="1:6" x14ac:dyDescent="0.2">
      <c r="A8" s="6" t="s">
        <v>141</v>
      </c>
      <c r="B8" s="6" t="s">
        <v>142</v>
      </c>
    </row>
    <row r="9" spans="1:6" x14ac:dyDescent="0.2">
      <c r="A9" s="163"/>
      <c r="B9" s="163"/>
    </row>
    <row r="10" spans="1:6" x14ac:dyDescent="0.2">
      <c r="A10" s="163"/>
      <c r="B10" s="163"/>
    </row>
    <row r="11" spans="1:6" x14ac:dyDescent="0.2">
      <c r="A11" s="163"/>
      <c r="B11" s="163"/>
    </row>
    <row r="12" spans="1:6" x14ac:dyDescent="0.2">
      <c r="A12" s="163"/>
      <c r="B12" s="163"/>
    </row>
    <row r="13" spans="1:6" x14ac:dyDescent="0.2">
      <c r="A13" s="161" t="s">
        <v>1</v>
      </c>
      <c r="B13" s="161">
        <f>SUM(B9:B12)</f>
        <v>0</v>
      </c>
    </row>
  </sheetData>
  <pageMargins left="0.7" right="0.7" top="0.75" bottom="0.75" header="0.3" footer="0.3"/>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J29"/>
  <sheetViews>
    <sheetView zoomScaleNormal="100" zoomScaleSheetLayoutView="70" workbookViewId="0">
      <selection activeCell="D2" sqref="D2"/>
    </sheetView>
  </sheetViews>
  <sheetFormatPr defaultRowHeight="12.75" x14ac:dyDescent="0.2"/>
  <cols>
    <col min="1" max="1" width="51.42578125" customWidth="1"/>
    <col min="2" max="2" width="14.7109375" customWidth="1"/>
    <col min="5" max="5" width="10.5703125" bestFit="1" customWidth="1"/>
    <col min="6" max="6" width="10.28515625" bestFit="1" customWidth="1"/>
    <col min="10" max="10" width="11" bestFit="1" customWidth="1"/>
  </cols>
  <sheetData>
    <row r="1" spans="1:5" x14ac:dyDescent="0.2">
      <c r="A1" s="113" t="s">
        <v>2430</v>
      </c>
    </row>
    <row r="2" spans="1:5" x14ac:dyDescent="0.2">
      <c r="A2" s="113"/>
    </row>
    <row r="4" spans="1:5" ht="15.75" x14ac:dyDescent="0.25">
      <c r="A4" s="114" t="s">
        <v>87</v>
      </c>
    </row>
    <row r="6" spans="1:5" ht="13.5" thickBot="1" x14ac:dyDescent="0.25"/>
    <row r="7" spans="1:5" ht="13.5" thickBot="1" x14ac:dyDescent="0.25">
      <c r="A7" s="115" t="s">
        <v>88</v>
      </c>
      <c r="B7" s="116"/>
      <c r="C7" s="117"/>
      <c r="D7" s="165">
        <f>B18</f>
        <v>0</v>
      </c>
    </row>
    <row r="10" spans="1:5" ht="25.5" customHeight="1" x14ac:dyDescent="0.2">
      <c r="A10" s="170" t="s">
        <v>109</v>
      </c>
      <c r="B10" s="171" t="s">
        <v>111</v>
      </c>
    </row>
    <row r="11" spans="1:5" x14ac:dyDescent="0.2">
      <c r="A11" s="162" t="s">
        <v>110</v>
      </c>
      <c r="B11" s="167"/>
      <c r="C11" s="300" t="s">
        <v>2491</v>
      </c>
    </row>
    <row r="12" spans="1:5" x14ac:dyDescent="0.2">
      <c r="A12" s="163"/>
      <c r="B12" s="167"/>
    </row>
    <row r="13" spans="1:5" x14ac:dyDescent="0.2">
      <c r="A13" s="163"/>
      <c r="B13" s="167"/>
    </row>
    <row r="14" spans="1:5" x14ac:dyDescent="0.2">
      <c r="A14" s="163"/>
      <c r="B14" s="167"/>
    </row>
    <row r="15" spans="1:5" x14ac:dyDescent="0.2">
      <c r="A15" s="163"/>
      <c r="B15" s="167"/>
    </row>
    <row r="16" spans="1:5" x14ac:dyDescent="0.2">
      <c r="A16" s="163"/>
      <c r="B16" s="167"/>
      <c r="D16" s="260"/>
      <c r="E16" s="260"/>
    </row>
    <row r="17" spans="1:10" x14ac:dyDescent="0.2">
      <c r="A17" s="163"/>
      <c r="B17" s="168"/>
      <c r="E17" s="204"/>
    </row>
    <row r="18" spans="1:10" x14ac:dyDescent="0.2">
      <c r="A18" s="164" t="s">
        <v>1</v>
      </c>
      <c r="B18" s="169">
        <f>SUM(B11:B17)</f>
        <v>0</v>
      </c>
    </row>
    <row r="20" spans="1:10" x14ac:dyDescent="0.2">
      <c r="J20" s="260"/>
    </row>
    <row r="21" spans="1:10" x14ac:dyDescent="0.2">
      <c r="C21" s="204"/>
      <c r="D21" s="204"/>
      <c r="E21" s="204"/>
      <c r="F21" s="204"/>
    </row>
    <row r="24" spans="1:10" x14ac:dyDescent="0.2">
      <c r="F24" s="335"/>
    </row>
    <row r="29" spans="1:10" x14ac:dyDescent="0.2">
      <c r="D29" s="204"/>
      <c r="E29" s="204"/>
    </row>
  </sheetData>
  <phoneticPr fontId="21" type="noConversion"/>
  <pageMargins left="0.7" right="0.7" top="0.75" bottom="0.75" header="0.3" footer="0.3"/>
  <pageSetup paperSize="9" scale="81" orientation="portrait" r:id="rId1"/>
  <customProperties>
    <customPr name="EpmWorksheetKeyString_GUID" r:id="rId2"/>
  </customProperties>
  <ignoredErrors>
    <ignoredError sqref="D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1:R160"/>
  <sheetViews>
    <sheetView zoomScaleNormal="100" workbookViewId="0">
      <selection activeCell="L3" sqref="L3"/>
    </sheetView>
  </sheetViews>
  <sheetFormatPr defaultRowHeight="12.75" x14ac:dyDescent="0.2"/>
  <cols>
    <col min="1" max="3" width="9.28515625" bestFit="1" customWidth="1"/>
    <col min="5" max="5" width="9.28515625" bestFit="1" customWidth="1"/>
    <col min="8" max="8" width="9.140625" customWidth="1"/>
    <col min="9" max="9" width="18.85546875" customWidth="1"/>
    <col min="10" max="10" width="16.5703125" customWidth="1"/>
    <col min="11" max="11" width="9.28515625" style="205" bestFit="1" customWidth="1"/>
    <col min="12" max="12" width="20" style="139" customWidth="1"/>
    <col min="13" max="13" width="9.140625" style="205" customWidth="1"/>
    <col min="14" max="14" width="9.140625" style="205"/>
  </cols>
  <sheetData>
    <row r="1" spans="1:11" x14ac:dyDescent="0.2">
      <c r="A1" s="113" t="s">
        <v>2431</v>
      </c>
    </row>
    <row r="3" spans="1:11" ht="24" thickBot="1" x14ac:dyDescent="0.4">
      <c r="A3" s="230" t="s">
        <v>42</v>
      </c>
      <c r="F3" s="2"/>
      <c r="G3" s="2"/>
    </row>
    <row r="4" spans="1:11" x14ac:dyDescent="0.2">
      <c r="E4" s="118" t="s">
        <v>89</v>
      </c>
      <c r="F4" s="2"/>
      <c r="G4" s="2"/>
    </row>
    <row r="5" spans="1:11" ht="13.5" thickBot="1" x14ac:dyDescent="0.25">
      <c r="E5" s="119" t="s">
        <v>90</v>
      </c>
      <c r="F5" s="2"/>
      <c r="G5" s="2"/>
    </row>
    <row r="6" spans="1:11" ht="13.5" thickBot="1" x14ac:dyDescent="0.25">
      <c r="A6" s="120" t="s">
        <v>91</v>
      </c>
      <c r="B6" s="116"/>
      <c r="C6" s="116"/>
      <c r="D6" s="116"/>
      <c r="E6" s="172">
        <f>J27+J36+J65+J79+J86</f>
        <v>0</v>
      </c>
      <c r="F6" s="2"/>
      <c r="G6" s="2"/>
    </row>
    <row r="7" spans="1:11" x14ac:dyDescent="0.2">
      <c r="A7" s="2"/>
      <c r="B7" s="2"/>
      <c r="C7" s="2"/>
      <c r="D7" s="2"/>
      <c r="E7" s="276"/>
      <c r="F7" s="2"/>
      <c r="G7" s="2"/>
    </row>
    <row r="8" spans="1:11" ht="13.5" thickBot="1" x14ac:dyDescent="0.25">
      <c r="A8" s="263"/>
      <c r="B8" s="91"/>
      <c r="C8" s="455"/>
      <c r="D8" s="263"/>
      <c r="E8" s="95"/>
    </row>
    <row r="9" spans="1:11" ht="16.5" thickBot="1" x14ac:dyDescent="0.3">
      <c r="A9" s="28" t="s">
        <v>929</v>
      </c>
      <c r="B9" s="27"/>
      <c r="C9" s="27"/>
      <c r="D9" s="27"/>
      <c r="J9" s="148" t="s">
        <v>101</v>
      </c>
    </row>
    <row r="10" spans="1:11" x14ac:dyDescent="0.2">
      <c r="A10" s="128" t="s">
        <v>96</v>
      </c>
      <c r="B10" s="129"/>
      <c r="C10" s="129"/>
      <c r="D10" s="129"/>
      <c r="E10" s="129"/>
      <c r="F10" s="129"/>
      <c r="G10" s="129"/>
      <c r="H10" s="129"/>
      <c r="I10" s="129"/>
      <c r="J10" s="150"/>
      <c r="K10" s="269" t="str">
        <f>IF(J10="ja","Udfyld venligst Boks 1 Parakliniske ydelser"," ")</f>
        <v xml:space="preserve"> </v>
      </c>
    </row>
    <row r="11" spans="1:11" x14ac:dyDescent="0.2">
      <c r="A11" s="147" t="s">
        <v>97</v>
      </c>
      <c r="B11" s="23"/>
      <c r="C11" s="23"/>
      <c r="D11" s="23"/>
      <c r="E11" s="23"/>
      <c r="F11" s="23"/>
      <c r="G11" s="23"/>
      <c r="H11" s="23"/>
      <c r="I11" s="23"/>
      <c r="J11" s="151"/>
      <c r="K11" s="269" t="str">
        <f>IF(J11="ja","Udfyld venligst Boks 2 Fysioterapi ydelser"," ")</f>
        <v xml:space="preserve"> </v>
      </c>
    </row>
    <row r="12" spans="1:11" x14ac:dyDescent="0.2">
      <c r="A12" s="145" t="s">
        <v>105</v>
      </c>
      <c r="B12" s="23"/>
      <c r="C12" s="23"/>
      <c r="D12" s="23"/>
      <c r="E12" s="23"/>
      <c r="F12" s="23"/>
      <c r="G12" s="23"/>
      <c r="H12" s="23"/>
      <c r="I12" s="23"/>
      <c r="J12" s="151"/>
      <c r="K12" s="269" t="str">
        <f>IF(J12="ja","Udfyld venligst Boks 3 Servicecenter ydelser"," ")</f>
        <v xml:space="preserve"> </v>
      </c>
    </row>
    <row r="13" spans="1:11" x14ac:dyDescent="0.2">
      <c r="A13" s="267" t="s">
        <v>2428</v>
      </c>
      <c r="B13" s="13"/>
      <c r="C13" s="13"/>
      <c r="D13" s="13"/>
      <c r="E13" s="13"/>
      <c r="F13" s="13"/>
      <c r="G13" s="13"/>
      <c r="H13" s="13"/>
      <c r="I13" s="13"/>
      <c r="J13" s="268"/>
      <c r="K13" s="269" t="str">
        <f>IF(J13="ja","Udfyld venligst Boks 4 Portør service på Glostrup matriklen"," ")</f>
        <v xml:space="preserve"> </v>
      </c>
    </row>
    <row r="14" spans="1:11" x14ac:dyDescent="0.2">
      <c r="A14" s="267" t="s">
        <v>106</v>
      </c>
      <c r="B14" s="13"/>
      <c r="C14" s="13"/>
      <c r="D14" s="13"/>
      <c r="E14" s="13"/>
      <c r="F14" s="13"/>
      <c r="G14" s="13"/>
      <c r="H14" s="13"/>
      <c r="I14" s="13"/>
      <c r="J14" s="268"/>
      <c r="K14" s="269" t="str">
        <f>IF(J14="ja","Udfyld venligst Boks 5 Øvrige tværgående ydelser "," ")</f>
        <v xml:space="preserve"> </v>
      </c>
    </row>
    <row r="15" spans="1:11" ht="13.5" thickBot="1" x14ac:dyDescent="0.25">
      <c r="A15" s="146" t="s">
        <v>2280</v>
      </c>
      <c r="B15" s="143"/>
      <c r="C15" s="143"/>
      <c r="D15" s="143"/>
      <c r="E15" s="143"/>
      <c r="F15" s="143"/>
      <c r="G15" s="143"/>
      <c r="H15" s="143"/>
      <c r="I15" s="143"/>
      <c r="J15" s="270"/>
      <c r="K15" s="269" t="str">
        <f>IF(J15="ja","Udfyld venligst Boks 6 Andre virksomheder i Region Hovedstaden  "," ")</f>
        <v xml:space="preserve"> </v>
      </c>
    </row>
    <row r="16" spans="1:11" x14ac:dyDescent="0.2">
      <c r="A16" s="27"/>
      <c r="B16" s="27"/>
      <c r="C16" s="27"/>
      <c r="D16" s="27"/>
      <c r="E16" s="27"/>
      <c r="F16" s="27"/>
      <c r="G16" s="27"/>
      <c r="H16" s="27"/>
      <c r="I16" s="27"/>
      <c r="J16" s="27"/>
    </row>
    <row r="17" spans="1:18" x14ac:dyDescent="0.2">
      <c r="A17" s="132"/>
      <c r="B17" s="27"/>
      <c r="C17" s="27"/>
      <c r="D17" s="27"/>
      <c r="E17" s="27"/>
      <c r="F17" s="27"/>
      <c r="G17" s="27"/>
      <c r="H17" s="27"/>
      <c r="I17" s="27"/>
      <c r="J17" s="27"/>
    </row>
    <row r="18" spans="1:18" ht="16.5" thickBot="1" x14ac:dyDescent="0.3">
      <c r="A18" s="28" t="s">
        <v>930</v>
      </c>
      <c r="B18" s="27"/>
      <c r="C18" s="27"/>
      <c r="D18" s="27"/>
      <c r="E18" s="27"/>
      <c r="F18" s="27"/>
      <c r="G18" s="27"/>
      <c r="H18" s="27"/>
      <c r="I18" s="27"/>
      <c r="J18" s="27"/>
    </row>
    <row r="19" spans="1:18" x14ac:dyDescent="0.2">
      <c r="A19" s="31" t="s">
        <v>928</v>
      </c>
      <c r="B19" s="32"/>
      <c r="C19" s="32"/>
      <c r="D19" s="32"/>
      <c r="E19" s="32"/>
      <c r="F19" s="32"/>
      <c r="G19" s="32"/>
      <c r="H19" s="32"/>
      <c r="I19" s="32"/>
      <c r="J19" s="291"/>
      <c r="K19" s="269" t="s">
        <v>2492</v>
      </c>
    </row>
    <row r="20" spans="1:18" ht="12.75" customHeight="1" x14ac:dyDescent="0.2">
      <c r="A20" s="466" t="s">
        <v>2509</v>
      </c>
      <c r="B20" s="465"/>
      <c r="C20" s="465"/>
      <c r="D20" s="465"/>
      <c r="E20" s="465"/>
      <c r="F20" s="465"/>
      <c r="G20" s="465"/>
      <c r="H20" s="465"/>
      <c r="I20" s="456"/>
      <c r="J20" s="457"/>
      <c r="K20" s="294"/>
    </row>
    <row r="21" spans="1:18" x14ac:dyDescent="0.2">
      <c r="A21" s="464"/>
      <c r="B21" s="465"/>
      <c r="C21" s="465"/>
      <c r="D21" s="465"/>
      <c r="E21" s="465"/>
      <c r="F21" s="465"/>
      <c r="G21" s="465"/>
      <c r="H21" s="465"/>
      <c r="I21" s="2"/>
      <c r="J21" s="262"/>
      <c r="K21" s="261"/>
      <c r="L21" s="205"/>
      <c r="N21"/>
    </row>
    <row r="22" spans="1:18" x14ac:dyDescent="0.2">
      <c r="A22" s="131"/>
      <c r="B22" s="2"/>
      <c r="C22" s="2"/>
      <c r="D22" s="2"/>
      <c r="E22" s="2"/>
      <c r="F22" s="2"/>
      <c r="G22" s="2"/>
      <c r="H22" s="2"/>
      <c r="I22" s="2"/>
      <c r="J22" s="262"/>
      <c r="L22" s="205"/>
      <c r="N22"/>
    </row>
    <row r="23" spans="1:18" x14ac:dyDescent="0.2">
      <c r="A23" s="56"/>
      <c r="B23" s="30"/>
      <c r="C23" s="30"/>
      <c r="D23" s="30"/>
      <c r="E23" s="30"/>
      <c r="F23" s="30"/>
      <c r="G23" s="30"/>
      <c r="H23" s="30"/>
      <c r="I23" s="30"/>
      <c r="J23" s="44"/>
    </row>
    <row r="24" spans="1:18" x14ac:dyDescent="0.2">
      <c r="A24" s="131"/>
      <c r="B24" s="2"/>
      <c r="C24" s="2"/>
      <c r="D24" s="2"/>
      <c r="E24" s="2"/>
      <c r="F24" s="2"/>
      <c r="G24" s="2"/>
      <c r="H24" s="2"/>
      <c r="I24" s="2"/>
      <c r="J24" s="262"/>
    </row>
    <row r="25" spans="1:18" x14ac:dyDescent="0.2">
      <c r="A25" s="56"/>
      <c r="B25" s="30"/>
      <c r="C25" s="30"/>
      <c r="D25" s="30"/>
      <c r="E25" s="30"/>
      <c r="F25" s="30"/>
      <c r="G25" s="30"/>
      <c r="H25" s="30"/>
      <c r="I25" s="30"/>
      <c r="J25" s="44"/>
    </row>
    <row r="26" spans="1:18" x14ac:dyDescent="0.2">
      <c r="A26" s="131"/>
      <c r="B26" s="2"/>
      <c r="C26" s="2"/>
      <c r="D26" s="2"/>
      <c r="E26" s="2"/>
      <c r="F26" s="2"/>
      <c r="G26" s="2"/>
      <c r="H26" s="2"/>
      <c r="I26" s="2"/>
      <c r="J26" s="262"/>
    </row>
    <row r="27" spans="1:18" ht="13.5" thickBot="1" x14ac:dyDescent="0.25">
      <c r="A27" s="272" t="s">
        <v>933</v>
      </c>
      <c r="B27" s="39"/>
      <c r="C27" s="39"/>
      <c r="D27" s="39"/>
      <c r="E27" s="39"/>
      <c r="F27" s="39"/>
      <c r="G27" s="39"/>
      <c r="H27" s="39"/>
      <c r="I27" s="39"/>
      <c r="J27" s="265"/>
    </row>
    <row r="28" spans="1:18" x14ac:dyDescent="0.2">
      <c r="A28" s="27"/>
      <c r="B28" s="27"/>
      <c r="C28" s="27"/>
      <c r="D28" s="27"/>
      <c r="E28" s="27"/>
      <c r="F28" s="27"/>
      <c r="G28" s="27"/>
      <c r="H28" s="27"/>
      <c r="I28" s="27"/>
      <c r="J28" s="27"/>
    </row>
    <row r="29" spans="1:18" x14ac:dyDescent="0.2">
      <c r="A29" s="27"/>
      <c r="B29" s="27"/>
      <c r="C29" s="27"/>
      <c r="D29" s="27"/>
      <c r="E29" s="27"/>
      <c r="F29" s="27"/>
      <c r="G29" s="27"/>
      <c r="H29" s="27"/>
      <c r="I29" s="27"/>
      <c r="J29" s="27"/>
      <c r="O29" s="205"/>
      <c r="P29" s="205"/>
      <c r="Q29" s="205"/>
      <c r="R29" s="205"/>
    </row>
    <row r="30" spans="1:18" ht="16.5" thickBot="1" x14ac:dyDescent="0.3">
      <c r="A30" s="28" t="s">
        <v>931</v>
      </c>
      <c r="B30" s="27"/>
      <c r="C30" s="27"/>
      <c r="D30" s="27"/>
      <c r="E30" s="27"/>
      <c r="F30" s="27"/>
      <c r="G30" s="27"/>
      <c r="H30" s="27"/>
      <c r="I30" s="27"/>
      <c r="J30" s="27"/>
      <c r="O30" s="205"/>
      <c r="P30" s="205"/>
      <c r="Q30" s="205"/>
      <c r="R30" s="205"/>
    </row>
    <row r="31" spans="1:18" x14ac:dyDescent="0.2">
      <c r="A31" s="273" t="s">
        <v>103</v>
      </c>
      <c r="B31" s="144"/>
      <c r="C31" s="144"/>
      <c r="D31" s="144"/>
      <c r="E31" s="144"/>
      <c r="F31" s="144"/>
      <c r="G31" s="144"/>
      <c r="H31" s="144"/>
      <c r="I31" s="144"/>
      <c r="J31" s="292"/>
      <c r="K31" s="269" t="str">
        <f>IF(J31="ja","Er der tale om et væsentligt træk skal HOC inddrages"," ")</f>
        <v xml:space="preserve"> </v>
      </c>
      <c r="O31" s="205"/>
      <c r="P31" s="205"/>
      <c r="Q31" s="205"/>
      <c r="R31" s="205"/>
    </row>
    <row r="32" spans="1:18" x14ac:dyDescent="0.2">
      <c r="A32" s="274" t="s">
        <v>98</v>
      </c>
      <c r="B32" s="2"/>
      <c r="C32" s="2"/>
      <c r="D32" s="2"/>
      <c r="E32" s="2"/>
      <c r="F32" s="2"/>
      <c r="G32" s="2"/>
      <c r="H32" s="2"/>
      <c r="I32" s="2"/>
      <c r="J32" s="293"/>
      <c r="O32" s="205"/>
      <c r="P32" s="205"/>
      <c r="Q32" s="205"/>
      <c r="R32" s="205"/>
    </row>
    <row r="33" spans="1:18" x14ac:dyDescent="0.2">
      <c r="A33" s="274" t="s">
        <v>102</v>
      </c>
      <c r="B33" s="2"/>
      <c r="C33" s="2"/>
      <c r="D33" s="2"/>
      <c r="E33" s="2"/>
      <c r="F33" s="2"/>
      <c r="G33" s="2"/>
      <c r="H33" s="2"/>
      <c r="I33" s="2"/>
      <c r="J33" s="293"/>
      <c r="O33" s="205"/>
      <c r="P33" s="205"/>
      <c r="Q33" s="205"/>
      <c r="R33" s="205"/>
    </row>
    <row r="34" spans="1:18" ht="13.5" thickBot="1" x14ac:dyDescent="0.25">
      <c r="A34" s="284" t="s">
        <v>99</v>
      </c>
      <c r="B34" s="2"/>
      <c r="C34" s="2"/>
      <c r="D34" s="2"/>
      <c r="E34" s="2"/>
      <c r="F34" s="2"/>
      <c r="G34" s="2"/>
      <c r="H34" s="2"/>
      <c r="I34" s="2"/>
      <c r="J34" s="244">
        <f>J32*J33</f>
        <v>0</v>
      </c>
      <c r="L34" s="302"/>
      <c r="O34" s="205"/>
      <c r="P34" s="205"/>
      <c r="Q34" s="205"/>
      <c r="R34" s="205"/>
    </row>
    <row r="35" spans="1:18" x14ac:dyDescent="0.2">
      <c r="A35" s="284" t="s">
        <v>100</v>
      </c>
      <c r="B35" s="2"/>
      <c r="C35" s="2"/>
      <c r="D35" s="2"/>
      <c r="E35" s="2"/>
      <c r="F35" s="2"/>
      <c r="G35" s="2"/>
      <c r="H35" s="2"/>
      <c r="I35" s="2"/>
      <c r="J35" s="275">
        <f>J34/1554</f>
        <v>0</v>
      </c>
      <c r="L35" s="303" t="s">
        <v>912</v>
      </c>
      <c r="O35" s="205"/>
      <c r="P35" s="205"/>
      <c r="Q35" s="205"/>
      <c r="R35" s="205"/>
    </row>
    <row r="36" spans="1:18" ht="13.5" thickBot="1" x14ac:dyDescent="0.25">
      <c r="A36" s="310" t="s">
        <v>104</v>
      </c>
      <c r="B36" s="122"/>
      <c r="C36" s="122"/>
      <c r="D36" s="122"/>
      <c r="E36" s="122"/>
      <c r="F36" s="122"/>
      <c r="G36" s="122"/>
      <c r="H36" s="122"/>
      <c r="I36" s="122"/>
      <c r="J36" s="405">
        <f>ROUND(J35*L36,0)</f>
        <v>0</v>
      </c>
      <c r="K36" s="243"/>
      <c r="L36" s="304">
        <v>484249.37631621619</v>
      </c>
      <c r="M36" s="461"/>
      <c r="O36" s="205"/>
      <c r="P36" s="205"/>
      <c r="Q36" s="205"/>
      <c r="R36" s="205"/>
    </row>
    <row r="37" spans="1:18" x14ac:dyDescent="0.2">
      <c r="A37" s="140"/>
      <c r="B37" s="2"/>
      <c r="C37" s="2"/>
      <c r="D37" s="2"/>
      <c r="E37" s="2"/>
      <c r="F37" s="2"/>
      <c r="G37" s="2"/>
      <c r="H37" s="2"/>
      <c r="I37" s="2"/>
      <c r="J37" s="276"/>
      <c r="L37" s="205"/>
      <c r="O37" s="205"/>
      <c r="P37" s="205"/>
      <c r="Q37" s="205"/>
      <c r="R37" s="205"/>
    </row>
    <row r="38" spans="1:18" s="27" customFormat="1" x14ac:dyDescent="0.2">
      <c r="B38" s="30"/>
      <c r="C38" s="30"/>
      <c r="D38" s="30"/>
      <c r="E38" s="30"/>
      <c r="F38" s="30"/>
      <c r="G38" s="30"/>
      <c r="H38" s="30"/>
      <c r="I38" s="30"/>
      <c r="J38" s="141"/>
      <c r="K38" s="263"/>
      <c r="L38" s="263"/>
      <c r="M38" s="263"/>
      <c r="N38" s="206"/>
      <c r="O38" s="206"/>
      <c r="P38" s="206"/>
      <c r="Q38" s="206"/>
      <c r="R38" s="206"/>
    </row>
    <row r="39" spans="1:18" s="27" customFormat="1" ht="13.5" customHeight="1" thickBot="1" x14ac:dyDescent="0.3">
      <c r="A39" s="266" t="s">
        <v>932</v>
      </c>
      <c r="B39" s="30"/>
      <c r="C39" s="30"/>
      <c r="D39" s="30"/>
      <c r="E39" s="30"/>
      <c r="F39" s="30"/>
      <c r="G39" s="30"/>
      <c r="H39" s="30"/>
      <c r="I39" s="30"/>
      <c r="J39" s="141"/>
      <c r="K39" s="263"/>
      <c r="L39" s="263"/>
      <c r="M39" s="263"/>
      <c r="N39" s="206"/>
      <c r="O39" s="206"/>
      <c r="P39" s="206"/>
      <c r="Q39" s="206"/>
      <c r="R39" s="206"/>
    </row>
    <row r="40" spans="1:18" s="27" customFormat="1" ht="13.5" customHeight="1" x14ac:dyDescent="0.2">
      <c r="A40" s="306" t="s">
        <v>2133</v>
      </c>
      <c r="B40" s="285"/>
      <c r="C40" s="285"/>
      <c r="D40" s="285"/>
      <c r="E40" s="286"/>
      <c r="F40" s="286"/>
      <c r="G40" s="286"/>
      <c r="H40" s="286"/>
      <c r="I40" s="286"/>
      <c r="J40" s="321"/>
      <c r="K40" s="263"/>
      <c r="L40" s="263"/>
      <c r="M40" s="263"/>
      <c r="N40" s="206"/>
      <c r="O40" s="206"/>
      <c r="P40" s="206"/>
      <c r="Q40" s="206"/>
      <c r="R40" s="206"/>
    </row>
    <row r="41" spans="1:18" s="27" customFormat="1" ht="13.5" customHeight="1" x14ac:dyDescent="0.2">
      <c r="A41" s="305" t="s">
        <v>2134</v>
      </c>
      <c r="B41" s="277"/>
      <c r="C41" s="277"/>
      <c r="D41" s="277"/>
      <c r="E41" s="60"/>
      <c r="F41" s="60"/>
      <c r="G41" s="60"/>
      <c r="H41" s="60"/>
      <c r="I41" s="60"/>
      <c r="J41" s="293"/>
      <c r="K41" s="263"/>
      <c r="L41" s="132"/>
      <c r="M41" s="263"/>
      <c r="N41" s="206"/>
      <c r="O41" s="206"/>
      <c r="P41" s="206"/>
      <c r="Q41" s="206"/>
      <c r="R41" s="206"/>
    </row>
    <row r="42" spans="1:18" s="27" customFormat="1" ht="13.5" customHeight="1" x14ac:dyDescent="0.2">
      <c r="A42" s="283" t="s">
        <v>2129</v>
      </c>
      <c r="B42" s="277"/>
      <c r="C42" s="277"/>
      <c r="D42" s="277"/>
      <c r="E42" s="60"/>
      <c r="F42" s="60"/>
      <c r="G42" s="60"/>
      <c r="H42" s="60"/>
      <c r="I42" s="60"/>
      <c r="J42" s="365">
        <v>118.71974318707281</v>
      </c>
      <c r="L42" s="30"/>
      <c r="N42" s="206"/>
      <c r="O42" s="407"/>
    </row>
    <row r="43" spans="1:18" s="27" customFormat="1" ht="13.5" customHeight="1" x14ac:dyDescent="0.2">
      <c r="A43" s="305" t="s">
        <v>2135</v>
      </c>
      <c r="B43" s="277"/>
      <c r="C43" s="277"/>
      <c r="D43" s="277"/>
      <c r="E43" s="60"/>
      <c r="F43" s="60"/>
      <c r="G43" s="60"/>
      <c r="H43" s="60"/>
      <c r="I43" s="60"/>
      <c r="J43" s="293"/>
      <c r="K43" s="264"/>
      <c r="L43" s="141"/>
      <c r="M43" s="263"/>
      <c r="N43" s="206"/>
    </row>
    <row r="44" spans="1:18" s="27" customFormat="1" ht="13.5" customHeight="1" x14ac:dyDescent="0.2">
      <c r="A44" s="283" t="s">
        <v>2129</v>
      </c>
      <c r="B44" s="277"/>
      <c r="C44" s="277"/>
      <c r="D44" s="277"/>
      <c r="E44" s="60"/>
      <c r="F44" s="60"/>
      <c r="G44" s="60"/>
      <c r="H44" s="60"/>
      <c r="I44" s="60"/>
      <c r="J44" s="365">
        <v>11.895765850408097</v>
      </c>
      <c r="K44" s="264"/>
      <c r="L44" s="30"/>
      <c r="N44" s="206"/>
    </row>
    <row r="45" spans="1:18" s="27" customFormat="1" ht="13.5" customHeight="1" x14ac:dyDescent="0.2">
      <c r="A45" s="308" t="s">
        <v>2130</v>
      </c>
      <c r="B45" s="277"/>
      <c r="C45" s="277"/>
      <c r="D45" s="277"/>
      <c r="E45" s="60"/>
      <c r="F45" s="60"/>
      <c r="G45" s="60"/>
      <c r="H45" s="60"/>
      <c r="I45" s="60"/>
      <c r="J45" s="311">
        <f>J41*J42+J43*J44</f>
        <v>0</v>
      </c>
      <c r="K45" s="264"/>
      <c r="L45" s="141"/>
      <c r="M45" s="263"/>
      <c r="N45" s="206"/>
    </row>
    <row r="46" spans="1:18" s="27" customFormat="1" ht="13.5" customHeight="1" x14ac:dyDescent="0.2">
      <c r="A46" s="283"/>
      <c r="B46" s="277"/>
      <c r="C46" s="277"/>
      <c r="D46" s="277"/>
      <c r="E46" s="60"/>
      <c r="F46" s="60"/>
      <c r="G46" s="60"/>
      <c r="H46" s="60"/>
      <c r="I46" s="60"/>
      <c r="J46" s="307"/>
      <c r="K46" s="264"/>
      <c r="L46" s="132"/>
      <c r="M46" s="263"/>
      <c r="N46" s="206"/>
    </row>
    <row r="47" spans="1:18" s="27" customFormat="1" ht="13.5" customHeight="1" x14ac:dyDescent="0.2">
      <c r="A47" s="279" t="s">
        <v>2131</v>
      </c>
      <c r="B47" s="154"/>
      <c r="C47" s="154"/>
      <c r="D47" s="154"/>
      <c r="E47" s="154"/>
      <c r="F47" s="154"/>
      <c r="G47" s="154"/>
      <c r="H47" s="154"/>
      <c r="I47" s="154"/>
      <c r="J47" s="44"/>
      <c r="K47" s="264"/>
      <c r="L47" s="263"/>
      <c r="M47" s="263"/>
      <c r="N47" s="206"/>
    </row>
    <row r="48" spans="1:18" s="27" customFormat="1" ht="13.5" customHeight="1" x14ac:dyDescent="0.2">
      <c r="A48" s="48" t="s">
        <v>2136</v>
      </c>
      <c r="B48" s="132"/>
      <c r="C48" s="132"/>
      <c r="D48" s="132"/>
      <c r="E48" s="30"/>
      <c r="F48" s="30"/>
      <c r="G48" s="30"/>
      <c r="H48" s="30"/>
      <c r="I48" s="30"/>
      <c r="J48" s="293"/>
      <c r="K48" s="263"/>
      <c r="L48" s="263"/>
      <c r="M48" s="263"/>
      <c r="N48" s="206"/>
    </row>
    <row r="49" spans="1:14" s="27" customFormat="1" ht="13.5" customHeight="1" x14ac:dyDescent="0.2">
      <c r="A49" s="282" t="s">
        <v>2129</v>
      </c>
      <c r="B49" s="132"/>
      <c r="C49" s="132"/>
      <c r="D49" s="132"/>
      <c r="E49" s="132"/>
      <c r="F49" s="132"/>
      <c r="G49" s="132"/>
      <c r="H49" s="132"/>
      <c r="I49" s="132"/>
      <c r="J49" s="312">
        <v>20.708976723927833</v>
      </c>
      <c r="K49" s="264"/>
      <c r="L49" s="30"/>
      <c r="N49" s="206"/>
    </row>
    <row r="50" spans="1:14" s="27" customFormat="1" ht="13.5" customHeight="1" x14ac:dyDescent="0.2">
      <c r="A50" s="309" t="s">
        <v>2130</v>
      </c>
      <c r="B50" s="132"/>
      <c r="C50" s="132"/>
      <c r="D50" s="132"/>
      <c r="E50" s="132"/>
      <c r="F50" s="132"/>
      <c r="G50" s="132"/>
      <c r="H50" s="132"/>
      <c r="I50" s="132"/>
      <c r="J50" s="311">
        <f>J48*J49</f>
        <v>0</v>
      </c>
      <c r="K50" s="264"/>
      <c r="L50" s="263"/>
      <c r="M50" s="263"/>
      <c r="N50" s="206"/>
    </row>
    <row r="51" spans="1:14" s="27" customFormat="1" ht="13.5" customHeight="1" x14ac:dyDescent="0.2">
      <c r="A51" s="282"/>
      <c r="B51" s="132"/>
      <c r="C51" s="132"/>
      <c r="D51" s="132"/>
      <c r="E51" s="132"/>
      <c r="F51" s="132"/>
      <c r="G51" s="132"/>
      <c r="H51" s="132"/>
      <c r="I51" s="132"/>
      <c r="J51" s="280"/>
      <c r="K51" s="264"/>
      <c r="L51" s="263"/>
      <c r="M51" s="263"/>
      <c r="N51" s="206"/>
    </row>
    <row r="52" spans="1:14" s="27" customFormat="1" ht="13.5" customHeight="1" x14ac:dyDescent="0.2">
      <c r="A52" s="281" t="s">
        <v>2139</v>
      </c>
      <c r="B52" s="271"/>
      <c r="C52" s="271"/>
      <c r="D52" s="271"/>
      <c r="E52" s="271"/>
      <c r="F52" s="271"/>
      <c r="G52" s="271"/>
      <c r="H52" s="271"/>
      <c r="I52" s="322" t="s">
        <v>2140</v>
      </c>
      <c r="J52" s="327"/>
      <c r="K52" s="264"/>
      <c r="L52" s="263"/>
      <c r="M52" s="263"/>
      <c r="N52" s="206"/>
    </row>
    <row r="53" spans="1:14" s="27" customFormat="1" ht="13.5" customHeight="1" x14ac:dyDescent="0.2">
      <c r="A53" s="48" t="s">
        <v>2141</v>
      </c>
      <c r="B53" s="132"/>
      <c r="C53" s="132"/>
      <c r="D53" s="132"/>
      <c r="E53" s="30"/>
      <c r="F53" s="30"/>
      <c r="G53" s="30"/>
      <c r="H53" s="30"/>
      <c r="I53" s="323"/>
      <c r="J53" s="313"/>
      <c r="K53" s="324" t="str">
        <f>IF(I53="Ja","Kontakt SEC som vurdere beløbet"," ")</f>
        <v xml:space="preserve"> </v>
      </c>
      <c r="L53" s="263"/>
      <c r="M53" s="263"/>
      <c r="N53" s="206"/>
    </row>
    <row r="54" spans="1:14" s="27" customFormat="1" ht="13.5" customHeight="1" x14ac:dyDescent="0.2">
      <c r="A54" s="48" t="s">
        <v>2142</v>
      </c>
      <c r="B54" s="132"/>
      <c r="C54" s="132"/>
      <c r="D54" s="132"/>
      <c r="E54" s="30"/>
      <c r="F54" s="30"/>
      <c r="G54" s="30"/>
      <c r="H54" s="30"/>
      <c r="I54" s="323"/>
      <c r="J54" s="313"/>
      <c r="K54" s="324" t="str">
        <f t="shared" ref="K54:K61" si="0">IF(I54="Ja","Kontakt SEC som vurdere beløbet"," ")</f>
        <v xml:space="preserve"> </v>
      </c>
      <c r="L54" s="263"/>
      <c r="M54" s="263"/>
      <c r="N54" s="206"/>
    </row>
    <row r="55" spans="1:14" s="27" customFormat="1" ht="13.5" customHeight="1" x14ac:dyDescent="0.2">
      <c r="A55" s="48" t="s">
        <v>2143</v>
      </c>
      <c r="B55" s="132"/>
      <c r="C55" s="132"/>
      <c r="D55" s="132"/>
      <c r="E55" s="30"/>
      <c r="F55" s="30"/>
      <c r="G55" s="30"/>
      <c r="H55" s="30"/>
      <c r="I55" s="323"/>
      <c r="J55" s="313"/>
      <c r="K55" s="324" t="str">
        <f t="shared" si="0"/>
        <v xml:space="preserve"> </v>
      </c>
      <c r="L55" s="263"/>
      <c r="M55" s="263"/>
      <c r="N55" s="206"/>
    </row>
    <row r="56" spans="1:14" s="27" customFormat="1" ht="13.5" customHeight="1" x14ac:dyDescent="0.2">
      <c r="A56" s="48" t="s">
        <v>2144</v>
      </c>
      <c r="B56" s="132"/>
      <c r="C56" s="132"/>
      <c r="D56" s="132"/>
      <c r="E56" s="30"/>
      <c r="F56" s="30"/>
      <c r="G56" s="30"/>
      <c r="H56" s="30"/>
      <c r="I56" s="323"/>
      <c r="J56" s="314"/>
      <c r="K56" s="324" t="str">
        <f t="shared" si="0"/>
        <v xml:space="preserve"> </v>
      </c>
      <c r="L56" s="263"/>
      <c r="M56" s="263"/>
      <c r="N56" s="206"/>
    </row>
    <row r="57" spans="1:14" s="27" customFormat="1" ht="13.5" customHeight="1" x14ac:dyDescent="0.2">
      <c r="A57" s="48" t="s">
        <v>2145</v>
      </c>
      <c r="B57" s="132"/>
      <c r="C57" s="132"/>
      <c r="D57" s="132"/>
      <c r="E57" s="30"/>
      <c r="F57" s="30"/>
      <c r="G57" s="30"/>
      <c r="H57" s="30"/>
      <c r="I57" s="323"/>
      <c r="J57" s="313"/>
      <c r="K57" s="324" t="str">
        <f t="shared" si="0"/>
        <v xml:space="preserve"> </v>
      </c>
      <c r="L57" s="263"/>
      <c r="M57" s="263"/>
      <c r="N57" s="206"/>
    </row>
    <row r="58" spans="1:14" s="27" customFormat="1" ht="13.5" customHeight="1" x14ac:dyDescent="0.2">
      <c r="A58" s="48" t="s">
        <v>2146</v>
      </c>
      <c r="B58" s="132"/>
      <c r="C58" s="132"/>
      <c r="D58" s="132"/>
      <c r="E58" s="30"/>
      <c r="F58" s="30"/>
      <c r="G58" s="30"/>
      <c r="H58" s="30"/>
      <c r="I58" s="323"/>
      <c r="J58" s="313"/>
      <c r="K58" s="324" t="str">
        <f t="shared" si="0"/>
        <v xml:space="preserve"> </v>
      </c>
      <c r="L58" s="263"/>
      <c r="M58" s="263"/>
      <c r="N58" s="206"/>
    </row>
    <row r="59" spans="1:14" s="27" customFormat="1" ht="13.5" customHeight="1" x14ac:dyDescent="0.2">
      <c r="A59" s="48" t="s">
        <v>2147</v>
      </c>
      <c r="B59" s="132"/>
      <c r="C59" s="132"/>
      <c r="D59" s="132"/>
      <c r="E59" s="30"/>
      <c r="F59" s="30"/>
      <c r="G59" s="30"/>
      <c r="H59" s="30"/>
      <c r="I59" s="323"/>
      <c r="J59" s="313"/>
      <c r="K59" s="324" t="str">
        <f t="shared" si="0"/>
        <v xml:space="preserve"> </v>
      </c>
      <c r="L59" s="263"/>
      <c r="M59" s="263"/>
      <c r="N59" s="206"/>
    </row>
    <row r="60" spans="1:14" s="27" customFormat="1" ht="13.5" customHeight="1" x14ac:dyDescent="0.2">
      <c r="A60" s="48" t="s">
        <v>2148</v>
      </c>
      <c r="B60" s="132"/>
      <c r="C60" s="132"/>
      <c r="D60" s="132"/>
      <c r="E60" s="30"/>
      <c r="F60" s="30"/>
      <c r="G60" s="30"/>
      <c r="H60" s="30"/>
      <c r="I60" s="323"/>
      <c r="J60" s="313"/>
      <c r="K60" s="324" t="str">
        <f t="shared" si="0"/>
        <v xml:space="preserve"> </v>
      </c>
      <c r="L60" s="263"/>
      <c r="M60" s="263"/>
      <c r="N60" s="206"/>
    </row>
    <row r="61" spans="1:14" s="27" customFormat="1" ht="13.5" customHeight="1" x14ac:dyDescent="0.2">
      <c r="A61" s="48" t="s">
        <v>2149</v>
      </c>
      <c r="B61" s="132"/>
      <c r="C61" s="132"/>
      <c r="D61" s="132"/>
      <c r="E61" s="30"/>
      <c r="F61" s="30"/>
      <c r="G61" s="30"/>
      <c r="H61" s="30"/>
      <c r="I61" s="326"/>
      <c r="J61" s="315"/>
      <c r="K61" s="324" t="str">
        <f t="shared" si="0"/>
        <v xml:space="preserve"> </v>
      </c>
      <c r="L61" s="263"/>
      <c r="M61" s="263"/>
      <c r="N61" s="206"/>
    </row>
    <row r="62" spans="1:14" s="27" customFormat="1" ht="13.5" customHeight="1" x14ac:dyDescent="0.2">
      <c r="A62" s="309" t="s">
        <v>2130</v>
      </c>
      <c r="B62" s="271"/>
      <c r="C62" s="271"/>
      <c r="D62" s="271"/>
      <c r="E62" s="271"/>
      <c r="F62" s="271"/>
      <c r="G62" s="271"/>
      <c r="H62" s="271"/>
      <c r="I62" s="328"/>
      <c r="J62" s="325">
        <f>SUM(J53:J61)</f>
        <v>0</v>
      </c>
      <c r="K62" s="263"/>
      <c r="L62" s="263"/>
      <c r="M62" s="263"/>
      <c r="N62" s="206"/>
    </row>
    <row r="63" spans="1:14" s="27" customFormat="1" ht="13.5" customHeight="1" x14ac:dyDescent="0.2">
      <c r="A63" s="48"/>
      <c r="B63" s="132"/>
      <c r="C63" s="132"/>
      <c r="D63" s="132"/>
      <c r="E63" s="30"/>
      <c r="F63" s="30"/>
      <c r="G63" s="30"/>
      <c r="H63" s="30"/>
      <c r="I63" s="30"/>
      <c r="J63" s="278"/>
      <c r="K63" s="263"/>
      <c r="L63" s="263"/>
      <c r="M63" s="263"/>
      <c r="N63" s="206"/>
    </row>
    <row r="64" spans="1:14" s="27" customFormat="1" ht="13.5" customHeight="1" x14ac:dyDescent="0.2">
      <c r="A64" s="48"/>
      <c r="B64" s="132"/>
      <c r="C64" s="132"/>
      <c r="D64" s="132"/>
      <c r="E64" s="30"/>
      <c r="F64" s="30"/>
      <c r="G64" s="30"/>
      <c r="H64" s="30"/>
      <c r="I64" s="30"/>
      <c r="J64" s="278"/>
      <c r="K64" s="263"/>
      <c r="L64" s="263"/>
      <c r="M64" s="263"/>
      <c r="N64" s="206"/>
    </row>
    <row r="65" spans="1:14" s="27" customFormat="1" ht="13.5" customHeight="1" thickBot="1" x14ac:dyDescent="0.25">
      <c r="A65" s="272" t="s">
        <v>95</v>
      </c>
      <c r="B65" s="40"/>
      <c r="C65" s="40"/>
      <c r="D65" s="40"/>
      <c r="E65" s="39"/>
      <c r="F65" s="39"/>
      <c r="G65" s="39"/>
      <c r="H65" s="39"/>
      <c r="I65" s="39"/>
      <c r="J65" s="405">
        <f>J45+J50+J62</f>
        <v>0</v>
      </c>
      <c r="K65" s="263"/>
      <c r="L65" s="263"/>
      <c r="M65" s="263"/>
      <c r="N65" s="206"/>
    </row>
    <row r="66" spans="1:14" s="27" customFormat="1" ht="13.5" customHeight="1" x14ac:dyDescent="0.2">
      <c r="A66" s="132"/>
      <c r="B66" s="132"/>
      <c r="C66" s="132"/>
      <c r="D66" s="132"/>
      <c r="E66" s="30"/>
      <c r="F66" s="30"/>
      <c r="G66" s="30"/>
      <c r="H66" s="30"/>
      <c r="I66" s="30"/>
      <c r="J66" s="141"/>
      <c r="K66" s="263"/>
      <c r="L66" s="263"/>
      <c r="M66" s="263"/>
      <c r="N66" s="206"/>
    </row>
    <row r="67" spans="1:14" s="27" customFormat="1" ht="13.5" customHeight="1" x14ac:dyDescent="0.2">
      <c r="A67" s="132"/>
      <c r="B67" s="132"/>
      <c r="C67" s="132"/>
      <c r="D67" s="132"/>
      <c r="E67" s="30"/>
      <c r="F67" s="30"/>
      <c r="G67" s="30"/>
      <c r="H67" s="30"/>
      <c r="I67" s="30"/>
      <c r="J67" s="141"/>
      <c r="K67" s="263"/>
      <c r="L67" s="263"/>
      <c r="M67" s="263"/>
      <c r="N67" s="206"/>
    </row>
    <row r="68" spans="1:14" s="27" customFormat="1" ht="13.5" customHeight="1" thickBot="1" x14ac:dyDescent="0.3">
      <c r="A68" s="401" t="s">
        <v>2427</v>
      </c>
      <c r="B68" s="132"/>
      <c r="C68" s="132"/>
      <c r="D68" s="132"/>
      <c r="E68" s="30"/>
      <c r="F68" s="30"/>
      <c r="G68" s="30"/>
      <c r="H68" s="30"/>
      <c r="I68" s="30"/>
      <c r="J68" s="141"/>
      <c r="K68" s="263"/>
      <c r="L68" s="263"/>
      <c r="M68" s="263"/>
      <c r="N68" s="206"/>
    </row>
    <row r="69" spans="1:14" s="27" customFormat="1" ht="13.5" customHeight="1" x14ac:dyDescent="0.2">
      <c r="A69" s="400" t="s">
        <v>2423</v>
      </c>
      <c r="B69" s="33"/>
      <c r="C69" s="33"/>
      <c r="D69" s="33"/>
      <c r="E69" s="32"/>
      <c r="F69" s="32"/>
      <c r="G69" s="32"/>
      <c r="H69" s="32"/>
      <c r="I69" s="32"/>
      <c r="J69" s="402"/>
      <c r="K69" s="263"/>
      <c r="L69" s="263"/>
      <c r="M69" s="263"/>
      <c r="N69" s="206"/>
    </row>
    <row r="70" spans="1:14" s="27" customFormat="1" ht="13.5" customHeight="1" x14ac:dyDescent="0.2">
      <c r="A70" s="274" t="s">
        <v>2132</v>
      </c>
      <c r="B70" s="132"/>
      <c r="C70" s="132"/>
      <c r="D70" s="132"/>
      <c r="E70" s="30"/>
      <c r="F70" s="30"/>
      <c r="G70" s="30"/>
      <c r="H70" s="30"/>
      <c r="I70" s="30"/>
      <c r="J70" s="399"/>
      <c r="K70" s="263"/>
      <c r="L70" s="263"/>
      <c r="M70" s="263"/>
      <c r="N70" s="206"/>
    </row>
    <row r="71" spans="1:14" s="27" customFormat="1" ht="13.5" customHeight="1" x14ac:dyDescent="0.2">
      <c r="A71" s="48" t="s">
        <v>934</v>
      </c>
      <c r="B71" s="132"/>
      <c r="C71" s="132"/>
      <c r="D71" s="132"/>
      <c r="E71" s="30"/>
      <c r="F71" s="30"/>
      <c r="G71" s="30"/>
      <c r="H71" s="30"/>
      <c r="I71" s="30"/>
      <c r="J71" s="316">
        <v>116.81212372165587</v>
      </c>
      <c r="K71" s="263"/>
      <c r="L71" s="263"/>
      <c r="M71" s="263"/>
      <c r="N71" s="206"/>
    </row>
    <row r="72" spans="1:14" s="27" customFormat="1" ht="13.5" customHeight="1" x14ac:dyDescent="0.2">
      <c r="A72" s="309" t="s">
        <v>2425</v>
      </c>
      <c r="B72" s="132"/>
      <c r="C72" s="132"/>
      <c r="D72" s="132"/>
      <c r="E72" s="30"/>
      <c r="F72" s="30"/>
      <c r="G72" s="30"/>
      <c r="H72" s="30"/>
      <c r="I72" s="30"/>
      <c r="J72" s="408">
        <f>J70*J71</f>
        <v>0</v>
      </c>
      <c r="K72" s="263"/>
      <c r="L72" s="263"/>
      <c r="M72" s="263"/>
      <c r="N72" s="206"/>
    </row>
    <row r="73" spans="1:14" s="27" customFormat="1" ht="13.5" customHeight="1" x14ac:dyDescent="0.2">
      <c r="A73" s="309"/>
      <c r="B73" s="132"/>
      <c r="C73" s="132"/>
      <c r="D73" s="132"/>
      <c r="E73" s="30"/>
      <c r="F73" s="30"/>
      <c r="G73" s="30"/>
      <c r="H73" s="30"/>
      <c r="I73" s="30"/>
      <c r="J73" s="403"/>
      <c r="K73" s="263"/>
      <c r="L73" s="263"/>
      <c r="M73" s="263"/>
      <c r="N73" s="206"/>
    </row>
    <row r="74" spans="1:14" s="27" customFormat="1" ht="13.5" customHeight="1" x14ac:dyDescent="0.2">
      <c r="A74" s="400" t="s">
        <v>2424</v>
      </c>
      <c r="B74" s="132"/>
      <c r="C74" s="132"/>
      <c r="D74" s="132"/>
      <c r="E74" s="30"/>
      <c r="F74" s="30"/>
      <c r="G74" s="30"/>
      <c r="H74" s="30"/>
      <c r="I74" s="30"/>
      <c r="J74" s="404"/>
      <c r="K74" s="263"/>
      <c r="L74" s="263"/>
      <c r="M74" s="263"/>
      <c r="N74" s="206"/>
    </row>
    <row r="75" spans="1:14" s="27" customFormat="1" ht="13.5" customHeight="1" x14ac:dyDescent="0.2">
      <c r="A75" s="274" t="s">
        <v>2132</v>
      </c>
      <c r="B75" s="132"/>
      <c r="C75" s="132"/>
      <c r="D75" s="132"/>
      <c r="E75" s="30"/>
      <c r="F75" s="30"/>
      <c r="G75" s="30"/>
      <c r="H75" s="30"/>
      <c r="I75" s="30"/>
      <c r="J75" s="399"/>
      <c r="K75" s="263"/>
      <c r="L75" s="263"/>
      <c r="M75" s="263"/>
      <c r="N75" s="206"/>
    </row>
    <row r="76" spans="1:14" s="27" customFormat="1" ht="13.5" customHeight="1" x14ac:dyDescent="0.2">
      <c r="A76" s="48" t="s">
        <v>934</v>
      </c>
      <c r="B76" s="132"/>
      <c r="C76" s="132"/>
      <c r="D76" s="132"/>
      <c r="E76" s="30"/>
      <c r="F76" s="30"/>
      <c r="G76" s="30"/>
      <c r="H76" s="30"/>
      <c r="I76" s="30"/>
      <c r="J76" s="316">
        <v>116.81212372165587</v>
      </c>
      <c r="K76" s="264"/>
      <c r="L76" s="263"/>
      <c r="M76" s="206"/>
      <c r="N76" s="206"/>
    </row>
    <row r="77" spans="1:14" s="27" customFormat="1" ht="13.5" customHeight="1" x14ac:dyDescent="0.2">
      <c r="A77" s="309" t="s">
        <v>2425</v>
      </c>
      <c r="B77" s="132"/>
      <c r="C77" s="132"/>
      <c r="D77" s="132"/>
      <c r="E77" s="30"/>
      <c r="F77" s="30"/>
      <c r="G77" s="30"/>
      <c r="H77" s="30"/>
      <c r="I77" s="30"/>
      <c r="J77" s="408">
        <f>J75*J76</f>
        <v>0</v>
      </c>
      <c r="K77" s="264"/>
      <c r="L77" s="263"/>
      <c r="M77" s="206"/>
      <c r="N77" s="206"/>
    </row>
    <row r="78" spans="1:14" s="27" customFormat="1" ht="13.5" customHeight="1" x14ac:dyDescent="0.2">
      <c r="A78" s="48"/>
      <c r="B78" s="132"/>
      <c r="C78" s="132"/>
      <c r="D78" s="132"/>
      <c r="E78" s="30"/>
      <c r="F78" s="30"/>
      <c r="G78" s="30"/>
      <c r="H78" s="30"/>
      <c r="I78" s="30"/>
      <c r="J78" s="142"/>
      <c r="K78" s="264"/>
      <c r="L78" s="263"/>
      <c r="M78" s="206"/>
      <c r="N78" s="206"/>
    </row>
    <row r="79" spans="1:14" s="27" customFormat="1" ht="13.5" customHeight="1" thickBot="1" x14ac:dyDescent="0.25">
      <c r="A79" s="272" t="s">
        <v>2426</v>
      </c>
      <c r="B79" s="40"/>
      <c r="C79" s="40"/>
      <c r="D79" s="40"/>
      <c r="E79" s="39"/>
      <c r="F79" s="39"/>
      <c r="G79" s="39"/>
      <c r="H79" s="39"/>
      <c r="I79" s="39"/>
      <c r="J79" s="406">
        <f>J72+J77</f>
        <v>0</v>
      </c>
      <c r="K79" s="206"/>
      <c r="L79" s="135"/>
      <c r="M79" s="206"/>
      <c r="N79" s="206"/>
    </row>
    <row r="80" spans="1:14" s="30" customFormat="1" ht="13.5" customHeight="1" x14ac:dyDescent="0.2">
      <c r="A80" s="132"/>
      <c r="B80" s="132"/>
      <c r="C80" s="132"/>
      <c r="D80" s="132"/>
      <c r="J80" s="141"/>
      <c r="K80" s="288"/>
      <c r="L80" s="289"/>
      <c r="M80" s="288"/>
      <c r="N80" s="288"/>
    </row>
    <row r="81" spans="1:14" s="30" customFormat="1" ht="13.5" customHeight="1" x14ac:dyDescent="0.2">
      <c r="A81" s="132"/>
      <c r="J81" s="141"/>
      <c r="K81" s="288"/>
      <c r="L81" s="289"/>
      <c r="M81" s="288"/>
      <c r="N81" s="288"/>
    </row>
    <row r="82" spans="1:14" s="30" customFormat="1" ht="13.5" customHeight="1" thickBot="1" x14ac:dyDescent="0.3">
      <c r="A82" s="266" t="s">
        <v>2137</v>
      </c>
      <c r="J82" s="141"/>
      <c r="K82" s="288"/>
      <c r="L82" s="289"/>
      <c r="M82" s="288"/>
      <c r="N82" s="288"/>
    </row>
    <row r="83" spans="1:14" s="30" customFormat="1" ht="13.5" customHeight="1" x14ac:dyDescent="0.2">
      <c r="A83" s="31" t="s">
        <v>960</v>
      </c>
      <c r="B83" s="286"/>
      <c r="C83" s="286"/>
      <c r="D83" s="286"/>
      <c r="E83" s="286"/>
      <c r="F83" s="286"/>
      <c r="G83" s="286"/>
      <c r="H83" s="286"/>
      <c r="I83" s="286"/>
      <c r="J83" s="319"/>
      <c r="K83" s="318" t="s">
        <v>959</v>
      </c>
      <c r="L83" s="289"/>
      <c r="M83" s="288"/>
      <c r="N83" s="288"/>
    </row>
    <row r="84" spans="1:14" s="30" customFormat="1" x14ac:dyDescent="0.2">
      <c r="A84" s="48" t="s">
        <v>961</v>
      </c>
      <c r="B84" s="60"/>
      <c r="C84" s="60"/>
      <c r="D84" s="60"/>
      <c r="E84" s="60"/>
      <c r="F84" s="60"/>
      <c r="G84" s="60"/>
      <c r="H84" s="60"/>
      <c r="I84" s="60"/>
      <c r="J84" s="320"/>
      <c r="K84" s="318" t="s">
        <v>958</v>
      </c>
      <c r="L84" s="289"/>
      <c r="M84" s="288"/>
      <c r="N84" s="288"/>
    </row>
    <row r="85" spans="1:14" s="30" customFormat="1" x14ac:dyDescent="0.2">
      <c r="A85" s="290"/>
      <c r="B85" s="60"/>
      <c r="C85" s="60"/>
      <c r="D85" s="60"/>
      <c r="E85" s="60"/>
      <c r="F85" s="60"/>
      <c r="G85" s="60"/>
      <c r="H85" s="60"/>
      <c r="I85" s="60"/>
      <c r="J85" s="287"/>
      <c r="K85" s="288"/>
      <c r="L85" s="289"/>
      <c r="M85" s="288"/>
      <c r="N85" s="288"/>
    </row>
    <row r="86" spans="1:14" s="30" customFormat="1" ht="13.5" thickBot="1" x14ac:dyDescent="0.25">
      <c r="A86" s="75" t="s">
        <v>962</v>
      </c>
      <c r="B86" s="39"/>
      <c r="C86" s="39"/>
      <c r="D86" s="39"/>
      <c r="E86" s="39"/>
      <c r="F86" s="39"/>
      <c r="G86" s="39"/>
      <c r="H86" s="39"/>
      <c r="I86" s="39"/>
      <c r="J86" s="317"/>
      <c r="K86" s="288"/>
      <c r="L86" s="289"/>
      <c r="M86" s="288"/>
      <c r="N86" s="288"/>
    </row>
    <row r="87" spans="1:14" s="30" customFormat="1" x14ac:dyDescent="0.2">
      <c r="K87" s="288"/>
      <c r="L87" s="289"/>
      <c r="M87" s="288"/>
      <c r="N87" s="288"/>
    </row>
    <row r="88" spans="1:14" s="30" customFormat="1" ht="16.5" thickBot="1" x14ac:dyDescent="0.3">
      <c r="A88" s="266" t="s">
        <v>2138</v>
      </c>
      <c r="J88" s="141"/>
      <c r="K88" s="288"/>
      <c r="L88" s="289"/>
      <c r="M88" s="288"/>
      <c r="N88" s="288"/>
    </row>
    <row r="89" spans="1:14" s="30" customFormat="1" x14ac:dyDescent="0.2">
      <c r="A89" s="31" t="s">
        <v>2150</v>
      </c>
      <c r="B89" s="286"/>
      <c r="C89" s="286"/>
      <c r="D89" s="286"/>
      <c r="E89" s="286"/>
      <c r="F89" s="286"/>
      <c r="G89" s="286"/>
      <c r="H89" s="286"/>
      <c r="I89" s="286"/>
      <c r="J89" s="388"/>
      <c r="K89" s="288"/>
      <c r="L89" s="289"/>
      <c r="M89" s="288"/>
      <c r="N89" s="288"/>
    </row>
    <row r="90" spans="1:14" s="30" customFormat="1" ht="13.5" thickBot="1" x14ac:dyDescent="0.25">
      <c r="A90" s="75" t="s">
        <v>2151</v>
      </c>
      <c r="B90" s="331"/>
      <c r="C90" s="331"/>
      <c r="D90" s="331"/>
      <c r="E90" s="331"/>
      <c r="F90" s="331"/>
      <c r="G90" s="331"/>
      <c r="H90" s="331"/>
      <c r="I90" s="331"/>
      <c r="J90" s="332"/>
      <c r="K90" s="288"/>
      <c r="L90" s="289"/>
      <c r="M90" s="288"/>
      <c r="N90" s="288"/>
    </row>
    <row r="91" spans="1:14" s="30" customFormat="1" x14ac:dyDescent="0.2">
      <c r="A91" s="288"/>
      <c r="B91" s="289"/>
      <c r="C91" s="288"/>
      <c r="D91" s="288"/>
    </row>
    <row r="92" spans="1:14" s="30" customFormat="1" x14ac:dyDescent="0.2">
      <c r="A92" s="288"/>
      <c r="B92" s="289"/>
      <c r="C92" s="288"/>
      <c r="D92" s="288"/>
    </row>
    <row r="93" spans="1:14" s="30" customFormat="1" x14ac:dyDescent="0.2">
      <c r="K93" s="288"/>
      <c r="L93" s="289"/>
      <c r="M93" s="288"/>
      <c r="N93" s="288"/>
    </row>
    <row r="94" spans="1:14" s="30" customFormat="1" x14ac:dyDescent="0.2">
      <c r="K94" s="288"/>
      <c r="L94" s="289"/>
      <c r="M94" s="288"/>
      <c r="N94" s="288"/>
    </row>
    <row r="95" spans="1:14" s="30" customFormat="1" x14ac:dyDescent="0.2">
      <c r="K95" s="288"/>
      <c r="L95" s="289"/>
      <c r="M95" s="288"/>
      <c r="N95" s="288"/>
    </row>
    <row r="96" spans="1:14" s="27" customFormat="1" x14ac:dyDescent="0.2">
      <c r="K96" s="206"/>
      <c r="L96" s="135"/>
      <c r="M96" s="206"/>
      <c r="N96" s="206"/>
    </row>
    <row r="97" spans="11:14" s="27" customFormat="1" x14ac:dyDescent="0.2">
      <c r="K97" s="206"/>
      <c r="L97" s="135"/>
      <c r="M97" s="206"/>
      <c r="N97" s="206"/>
    </row>
    <row r="98" spans="11:14" s="27" customFormat="1" x14ac:dyDescent="0.2">
      <c r="K98" s="206"/>
      <c r="L98" s="135"/>
      <c r="M98" s="206"/>
      <c r="N98" s="206"/>
    </row>
    <row r="99" spans="11:14" s="27" customFormat="1" x14ac:dyDescent="0.2">
      <c r="K99" s="206"/>
      <c r="L99" s="135"/>
      <c r="M99" s="206"/>
      <c r="N99" s="206"/>
    </row>
    <row r="100" spans="11:14" s="27" customFormat="1" x14ac:dyDescent="0.2">
      <c r="K100" s="206"/>
      <c r="L100" s="135"/>
      <c r="M100" s="206"/>
      <c r="N100" s="206"/>
    </row>
    <row r="101" spans="11:14" s="27" customFormat="1" x14ac:dyDescent="0.2">
      <c r="K101" s="206"/>
      <c r="L101" s="135"/>
      <c r="M101" s="206"/>
      <c r="N101" s="206"/>
    </row>
    <row r="102" spans="11:14" s="27" customFormat="1" x14ac:dyDescent="0.2">
      <c r="K102" s="206"/>
      <c r="L102" s="135"/>
      <c r="M102" s="206"/>
      <c r="N102" s="206"/>
    </row>
    <row r="103" spans="11:14" s="27" customFormat="1" x14ac:dyDescent="0.2">
      <c r="K103" s="206"/>
      <c r="L103" s="135"/>
      <c r="M103" s="206"/>
      <c r="N103" s="206"/>
    </row>
    <row r="104" spans="11:14" s="27" customFormat="1" x14ac:dyDescent="0.2">
      <c r="K104" s="206"/>
      <c r="L104" s="135"/>
      <c r="M104" s="206"/>
      <c r="N104" s="206"/>
    </row>
    <row r="105" spans="11:14" s="27" customFormat="1" x14ac:dyDescent="0.2">
      <c r="K105" s="206"/>
      <c r="L105" s="135"/>
      <c r="M105" s="206"/>
      <c r="N105" s="206"/>
    </row>
    <row r="106" spans="11:14" s="27" customFormat="1" x14ac:dyDescent="0.2">
      <c r="K106" s="206"/>
      <c r="L106" s="135"/>
      <c r="M106" s="206"/>
      <c r="N106" s="206"/>
    </row>
    <row r="107" spans="11:14" s="27" customFormat="1" x14ac:dyDescent="0.2">
      <c r="K107" s="206"/>
      <c r="L107" s="135"/>
      <c r="M107" s="206"/>
      <c r="N107" s="206"/>
    </row>
    <row r="108" spans="11:14" s="27" customFormat="1" x14ac:dyDescent="0.2">
      <c r="K108" s="206"/>
      <c r="L108" s="135"/>
      <c r="M108" s="206"/>
      <c r="N108" s="206"/>
    </row>
    <row r="109" spans="11:14" s="27" customFormat="1" x14ac:dyDescent="0.2">
      <c r="K109" s="206"/>
      <c r="L109" s="135"/>
      <c r="M109" s="206"/>
      <c r="N109" s="206"/>
    </row>
    <row r="110" spans="11:14" s="27" customFormat="1" x14ac:dyDescent="0.2">
      <c r="K110" s="206"/>
      <c r="L110" s="135"/>
      <c r="M110" s="206"/>
      <c r="N110" s="206"/>
    </row>
    <row r="111" spans="11:14" s="27" customFormat="1" x14ac:dyDescent="0.2">
      <c r="K111" s="206"/>
      <c r="L111" s="135"/>
      <c r="M111" s="206"/>
      <c r="N111" s="206"/>
    </row>
    <row r="112" spans="11:14" s="27" customFormat="1" x14ac:dyDescent="0.2">
      <c r="K112" s="206"/>
      <c r="L112" s="135"/>
      <c r="M112" s="206"/>
      <c r="N112" s="206"/>
    </row>
    <row r="113" spans="11:14" s="27" customFormat="1" x14ac:dyDescent="0.2">
      <c r="K113" s="206"/>
      <c r="L113" s="135"/>
      <c r="M113" s="206"/>
      <c r="N113" s="206"/>
    </row>
    <row r="114" spans="11:14" s="27" customFormat="1" x14ac:dyDescent="0.2">
      <c r="K114" s="206"/>
      <c r="L114" s="135"/>
      <c r="M114" s="206"/>
      <c r="N114" s="206"/>
    </row>
    <row r="115" spans="11:14" s="27" customFormat="1" x14ac:dyDescent="0.2">
      <c r="K115" s="206"/>
      <c r="L115" s="135"/>
      <c r="M115" s="206"/>
      <c r="N115" s="206"/>
    </row>
    <row r="116" spans="11:14" s="27" customFormat="1" x14ac:dyDescent="0.2">
      <c r="K116" s="206"/>
      <c r="L116" s="135"/>
      <c r="M116" s="206"/>
      <c r="N116" s="206"/>
    </row>
    <row r="117" spans="11:14" s="27" customFormat="1" x14ac:dyDescent="0.2">
      <c r="K117" s="206"/>
      <c r="L117" s="135"/>
      <c r="M117" s="206"/>
      <c r="N117" s="206"/>
    </row>
    <row r="118" spans="11:14" s="27" customFormat="1" x14ac:dyDescent="0.2">
      <c r="K118" s="206"/>
      <c r="L118" s="135"/>
      <c r="M118" s="206"/>
      <c r="N118" s="206"/>
    </row>
    <row r="119" spans="11:14" s="27" customFormat="1" x14ac:dyDescent="0.2">
      <c r="K119" s="206"/>
      <c r="L119" s="135"/>
      <c r="M119" s="206"/>
      <c r="N119" s="206"/>
    </row>
    <row r="120" spans="11:14" s="27" customFormat="1" x14ac:dyDescent="0.2">
      <c r="K120" s="206"/>
      <c r="L120" s="135"/>
      <c r="M120" s="206"/>
      <c r="N120" s="206"/>
    </row>
    <row r="121" spans="11:14" s="27" customFormat="1" x14ac:dyDescent="0.2">
      <c r="K121" s="206"/>
      <c r="L121" s="135"/>
      <c r="M121" s="206"/>
      <c r="N121" s="206"/>
    </row>
    <row r="122" spans="11:14" s="27" customFormat="1" x14ac:dyDescent="0.2">
      <c r="K122" s="206"/>
      <c r="L122" s="135"/>
      <c r="M122" s="206"/>
      <c r="N122" s="206"/>
    </row>
    <row r="123" spans="11:14" s="27" customFormat="1" x14ac:dyDescent="0.2">
      <c r="K123" s="206"/>
      <c r="L123" s="135"/>
      <c r="M123" s="206"/>
      <c r="N123" s="206"/>
    </row>
    <row r="124" spans="11:14" s="27" customFormat="1" x14ac:dyDescent="0.2">
      <c r="K124" s="206"/>
      <c r="L124" s="135"/>
      <c r="M124" s="206"/>
      <c r="N124" s="206"/>
    </row>
    <row r="125" spans="11:14" s="27" customFormat="1" x14ac:dyDescent="0.2">
      <c r="K125" s="206"/>
      <c r="L125" s="135"/>
      <c r="M125" s="206"/>
      <c r="N125" s="206"/>
    </row>
    <row r="126" spans="11:14" s="27" customFormat="1" x14ac:dyDescent="0.2">
      <c r="K126" s="206"/>
      <c r="L126" s="135"/>
      <c r="M126" s="206"/>
      <c r="N126" s="206"/>
    </row>
    <row r="127" spans="11:14" s="27" customFormat="1" x14ac:dyDescent="0.2">
      <c r="K127" s="206"/>
      <c r="L127" s="135"/>
      <c r="M127" s="206"/>
      <c r="N127" s="206"/>
    </row>
    <row r="128" spans="11:14" s="27" customFormat="1" x14ac:dyDescent="0.2">
      <c r="K128" s="206"/>
      <c r="L128" s="135"/>
      <c r="M128" s="206"/>
      <c r="N128" s="206"/>
    </row>
    <row r="129" spans="11:14" s="27" customFormat="1" x14ac:dyDescent="0.2">
      <c r="K129" s="206"/>
      <c r="L129" s="135"/>
      <c r="M129" s="206"/>
      <c r="N129" s="206"/>
    </row>
    <row r="130" spans="11:14" s="27" customFormat="1" x14ac:dyDescent="0.2">
      <c r="K130" s="206"/>
      <c r="L130" s="135"/>
      <c r="M130" s="206"/>
      <c r="N130" s="206"/>
    </row>
    <row r="131" spans="11:14" s="27" customFormat="1" x14ac:dyDescent="0.2">
      <c r="K131" s="206"/>
      <c r="L131" s="135"/>
      <c r="M131" s="206"/>
      <c r="N131" s="206"/>
    </row>
    <row r="132" spans="11:14" s="27" customFormat="1" x14ac:dyDescent="0.2">
      <c r="K132" s="206"/>
      <c r="L132" s="135"/>
      <c r="M132" s="206"/>
      <c r="N132" s="206"/>
    </row>
    <row r="133" spans="11:14" s="27" customFormat="1" x14ac:dyDescent="0.2">
      <c r="K133" s="206"/>
      <c r="L133" s="135"/>
      <c r="M133" s="206"/>
      <c r="N133" s="206"/>
    </row>
    <row r="134" spans="11:14" s="27" customFormat="1" x14ac:dyDescent="0.2">
      <c r="K134" s="206"/>
      <c r="L134" s="135"/>
      <c r="M134" s="206"/>
      <c r="N134" s="206"/>
    </row>
    <row r="135" spans="11:14" s="27" customFormat="1" x14ac:dyDescent="0.2">
      <c r="K135" s="206"/>
      <c r="L135" s="135"/>
      <c r="M135" s="206"/>
      <c r="N135" s="206"/>
    </row>
    <row r="136" spans="11:14" s="27" customFormat="1" x14ac:dyDescent="0.2">
      <c r="K136" s="206"/>
      <c r="L136" s="135"/>
      <c r="M136" s="206"/>
      <c r="N136" s="206"/>
    </row>
    <row r="137" spans="11:14" s="27" customFormat="1" x14ac:dyDescent="0.2">
      <c r="K137" s="206"/>
      <c r="L137" s="135"/>
      <c r="M137" s="206"/>
      <c r="N137" s="206"/>
    </row>
    <row r="138" spans="11:14" s="27" customFormat="1" x14ac:dyDescent="0.2">
      <c r="K138" s="206"/>
      <c r="L138" s="135"/>
      <c r="M138" s="206"/>
      <c r="N138" s="206"/>
    </row>
    <row r="139" spans="11:14" s="27" customFormat="1" x14ac:dyDescent="0.2">
      <c r="K139" s="206"/>
      <c r="L139" s="135"/>
      <c r="M139" s="206"/>
      <c r="N139" s="206"/>
    </row>
    <row r="140" spans="11:14" s="27" customFormat="1" x14ac:dyDescent="0.2">
      <c r="K140" s="206"/>
      <c r="L140" s="135"/>
      <c r="M140" s="206"/>
      <c r="N140" s="206"/>
    </row>
    <row r="141" spans="11:14" s="27" customFormat="1" x14ac:dyDescent="0.2">
      <c r="K141" s="206"/>
      <c r="L141" s="135"/>
      <c r="M141" s="206"/>
      <c r="N141" s="206"/>
    </row>
    <row r="142" spans="11:14" s="27" customFormat="1" x14ac:dyDescent="0.2">
      <c r="K142" s="206"/>
      <c r="L142" s="135"/>
      <c r="M142" s="206"/>
      <c r="N142" s="206"/>
    </row>
    <row r="143" spans="11:14" s="27" customFormat="1" x14ac:dyDescent="0.2">
      <c r="K143" s="206"/>
      <c r="L143" s="135"/>
      <c r="M143" s="206"/>
      <c r="N143" s="206"/>
    </row>
    <row r="144" spans="11:14" s="27" customFormat="1" x14ac:dyDescent="0.2">
      <c r="K144" s="206"/>
      <c r="L144" s="135"/>
      <c r="M144" s="206"/>
      <c r="N144" s="206"/>
    </row>
    <row r="145" spans="11:14" s="27" customFormat="1" x14ac:dyDescent="0.2">
      <c r="K145" s="206"/>
      <c r="L145" s="135"/>
      <c r="M145" s="206"/>
      <c r="N145" s="206"/>
    </row>
    <row r="146" spans="11:14" s="27" customFormat="1" x14ac:dyDescent="0.2">
      <c r="K146" s="206"/>
      <c r="L146" s="135"/>
      <c r="M146" s="206"/>
      <c r="N146" s="206"/>
    </row>
    <row r="147" spans="11:14" s="27" customFormat="1" x14ac:dyDescent="0.2">
      <c r="K147" s="206"/>
      <c r="L147" s="135"/>
      <c r="M147" s="206"/>
      <c r="N147" s="206"/>
    </row>
    <row r="148" spans="11:14" s="27" customFormat="1" x14ac:dyDescent="0.2">
      <c r="K148" s="206"/>
      <c r="L148" s="135"/>
      <c r="M148" s="206"/>
      <c r="N148" s="206"/>
    </row>
    <row r="149" spans="11:14" s="27" customFormat="1" x14ac:dyDescent="0.2">
      <c r="K149" s="206"/>
      <c r="L149" s="135"/>
      <c r="M149" s="206"/>
      <c r="N149" s="206"/>
    </row>
    <row r="150" spans="11:14" s="27" customFormat="1" x14ac:dyDescent="0.2">
      <c r="K150" s="206"/>
      <c r="L150" s="135"/>
      <c r="M150" s="206"/>
      <c r="N150" s="206"/>
    </row>
    <row r="151" spans="11:14" s="27" customFormat="1" x14ac:dyDescent="0.2">
      <c r="K151" s="206"/>
      <c r="L151" s="135"/>
      <c r="M151" s="206"/>
      <c r="N151" s="206"/>
    </row>
    <row r="152" spans="11:14" s="27" customFormat="1" x14ac:dyDescent="0.2">
      <c r="K152" s="206"/>
      <c r="L152" s="135"/>
      <c r="M152" s="206"/>
      <c r="N152" s="206"/>
    </row>
    <row r="153" spans="11:14" s="27" customFormat="1" x14ac:dyDescent="0.2">
      <c r="K153" s="206"/>
      <c r="L153" s="135"/>
      <c r="M153" s="206"/>
      <c r="N153" s="206"/>
    </row>
    <row r="154" spans="11:14" s="27" customFormat="1" x14ac:dyDescent="0.2">
      <c r="K154" s="206"/>
      <c r="L154" s="135"/>
      <c r="M154" s="206"/>
      <c r="N154" s="206"/>
    </row>
    <row r="155" spans="11:14" s="27" customFormat="1" x14ac:dyDescent="0.2">
      <c r="K155" s="206"/>
      <c r="L155" s="135"/>
      <c r="M155" s="206"/>
      <c r="N155" s="206"/>
    </row>
    <row r="156" spans="11:14" s="27" customFormat="1" x14ac:dyDescent="0.2">
      <c r="K156" s="206"/>
      <c r="L156" s="135"/>
      <c r="M156" s="206"/>
      <c r="N156" s="206"/>
    </row>
    <row r="157" spans="11:14" s="27" customFormat="1" x14ac:dyDescent="0.2">
      <c r="K157" s="206"/>
      <c r="L157" s="135"/>
      <c r="M157" s="206"/>
      <c r="N157" s="206"/>
    </row>
    <row r="158" spans="11:14" s="27" customFormat="1" x14ac:dyDescent="0.2">
      <c r="K158" s="206"/>
      <c r="L158" s="135"/>
      <c r="M158" s="206"/>
      <c r="N158" s="206"/>
    </row>
    <row r="159" spans="11:14" s="27" customFormat="1" x14ac:dyDescent="0.2">
      <c r="K159" s="206"/>
      <c r="L159" s="135"/>
      <c r="M159" s="206"/>
      <c r="N159" s="206"/>
    </row>
    <row r="160" spans="11:14" s="27" customFormat="1" x14ac:dyDescent="0.2">
      <c r="K160" s="206"/>
      <c r="L160" s="135"/>
      <c r="M160" s="206"/>
      <c r="N160" s="206"/>
    </row>
  </sheetData>
  <phoneticPr fontId="21" type="noConversion"/>
  <pageMargins left="0.7" right="0.7" top="0.75" bottom="0.75" header="0.3" footer="0.3"/>
  <pageSetup paperSize="9" scale="78" orientation="portrait" r:id="rId1"/>
  <colBreaks count="1" manualBreakCount="1">
    <brk id="10" max="1048575" man="1"/>
  </col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N100"/>
  <sheetViews>
    <sheetView zoomScaleNormal="100" workbookViewId="0">
      <selection activeCell="H37" sqref="H37"/>
    </sheetView>
  </sheetViews>
  <sheetFormatPr defaultRowHeight="12.75" x14ac:dyDescent="0.2"/>
  <cols>
    <col min="1" max="1" width="23.28515625" customWidth="1"/>
    <col min="2" max="2" width="12.28515625" customWidth="1"/>
    <col min="3" max="3" width="15.85546875" customWidth="1"/>
    <col min="4" max="4" width="44.42578125" customWidth="1"/>
    <col min="5" max="5" width="15" customWidth="1"/>
    <col min="6" max="6" width="18.42578125" style="121" customWidth="1"/>
    <col min="7" max="7" width="18.28515625" style="121" customWidth="1"/>
    <col min="8" max="8" width="18" style="121" customWidth="1"/>
    <col min="9" max="9" width="22.7109375" style="121" customWidth="1"/>
    <col min="10" max="10" width="24.85546875" customWidth="1"/>
    <col min="11" max="11" width="18.28515625" customWidth="1"/>
    <col min="12" max="12" width="25" customWidth="1"/>
    <col min="13" max="13" width="15.140625" customWidth="1"/>
  </cols>
  <sheetData>
    <row r="1" spans="1:13" x14ac:dyDescent="0.2">
      <c r="A1" s="113" t="s">
        <v>2432</v>
      </c>
    </row>
    <row r="3" spans="1:13" ht="18" x14ac:dyDescent="0.25">
      <c r="A3" s="201" t="s">
        <v>2483</v>
      </c>
      <c r="B3" s="202"/>
      <c r="C3" s="202"/>
      <c r="D3" s="202"/>
      <c r="E3" s="202"/>
      <c r="F3" s="203"/>
      <c r="G3" s="124"/>
      <c r="H3" s="124"/>
      <c r="I3" s="124"/>
      <c r="J3" s="123"/>
      <c r="K3" s="123"/>
    </row>
    <row r="5" spans="1:13" x14ac:dyDescent="0.2">
      <c r="A5" s="424"/>
      <c r="B5" s="425"/>
      <c r="C5" s="425"/>
      <c r="D5" s="425"/>
      <c r="E5" s="425"/>
      <c r="F5" s="510" t="s">
        <v>2265</v>
      </c>
      <c r="G5" s="512" t="s">
        <v>2488</v>
      </c>
      <c r="H5" s="354"/>
      <c r="I5" s="514" t="s">
        <v>2494</v>
      </c>
      <c r="J5" s="515"/>
      <c r="K5" s="515"/>
      <c r="L5" s="515"/>
      <c r="M5" s="516"/>
    </row>
    <row r="6" spans="1:13" ht="27.75" customHeight="1" x14ac:dyDescent="0.2">
      <c r="A6" s="20"/>
      <c r="B6" s="2"/>
      <c r="C6" s="2"/>
      <c r="D6" s="2"/>
      <c r="E6" s="2"/>
      <c r="F6" s="511"/>
      <c r="G6" s="513"/>
      <c r="H6" s="124"/>
      <c r="I6" s="517"/>
      <c r="J6" s="518"/>
      <c r="K6" s="518"/>
      <c r="L6" s="518"/>
      <c r="M6" s="519"/>
    </row>
    <row r="7" spans="1:13" x14ac:dyDescent="0.2">
      <c r="A7" s="14" t="s">
        <v>2479</v>
      </c>
      <c r="B7" s="13"/>
      <c r="C7" s="13"/>
      <c r="D7" s="13"/>
      <c r="E7" s="19"/>
      <c r="F7" s="428">
        <f>E29</f>
        <v>0</v>
      </c>
      <c r="G7" s="364">
        <f>J29</f>
        <v>0</v>
      </c>
      <c r="H7" s="330"/>
      <c r="I7" s="517"/>
      <c r="J7" s="518"/>
      <c r="K7" s="518"/>
      <c r="L7" s="518"/>
      <c r="M7" s="519"/>
    </row>
    <row r="8" spans="1:13" x14ac:dyDescent="0.2">
      <c r="A8" s="426" t="s">
        <v>2481</v>
      </c>
      <c r="B8" s="427"/>
      <c r="C8" s="427"/>
      <c r="D8" s="427"/>
      <c r="E8" s="429"/>
      <c r="F8" s="428">
        <f>E42</f>
        <v>0</v>
      </c>
      <c r="G8" s="432"/>
      <c r="H8" s="124"/>
      <c r="I8" s="517"/>
      <c r="J8" s="518"/>
      <c r="K8" s="518"/>
      <c r="L8" s="518"/>
      <c r="M8" s="519"/>
    </row>
    <row r="9" spans="1:13" x14ac:dyDescent="0.2">
      <c r="A9" s="431" t="s">
        <v>2480</v>
      </c>
      <c r="B9" s="433"/>
      <c r="C9" s="433"/>
      <c r="D9" s="433"/>
      <c r="E9" s="433"/>
      <c r="F9" s="435">
        <f>SUM(F7:F8)</f>
        <v>0</v>
      </c>
      <c r="G9" s="434">
        <f>SUM(G7:G8)</f>
        <v>0</v>
      </c>
      <c r="H9" s="124"/>
      <c r="I9" s="517"/>
      <c r="J9" s="518"/>
      <c r="K9" s="518"/>
      <c r="L9" s="518"/>
      <c r="M9" s="519"/>
    </row>
    <row r="10" spans="1:13" x14ac:dyDescent="0.2">
      <c r="A10" s="400"/>
      <c r="B10" s="400"/>
      <c r="C10" s="400"/>
      <c r="D10" s="400"/>
      <c r="E10" s="400"/>
      <c r="F10" s="354"/>
      <c r="G10" s="124"/>
      <c r="H10" s="124"/>
      <c r="I10" s="517"/>
      <c r="J10" s="518"/>
      <c r="K10" s="518"/>
      <c r="L10" s="518"/>
      <c r="M10" s="519"/>
    </row>
    <row r="11" spans="1:13" x14ac:dyDescent="0.2">
      <c r="A11" s="140"/>
      <c r="B11" s="140"/>
      <c r="C11" s="140"/>
      <c r="D11" s="140"/>
      <c r="E11" s="140"/>
      <c r="F11" s="354"/>
      <c r="G11" s="124"/>
      <c r="H11" s="124"/>
      <c r="I11" s="517"/>
      <c r="J11" s="518"/>
      <c r="K11" s="518"/>
      <c r="L11" s="518"/>
      <c r="M11" s="519"/>
    </row>
    <row r="12" spans="1:13" x14ac:dyDescent="0.2">
      <c r="A12" s="140"/>
      <c r="B12" s="140"/>
      <c r="C12" s="140"/>
      <c r="D12" s="140"/>
      <c r="E12" s="140"/>
      <c r="F12" s="430"/>
      <c r="G12" s="130"/>
      <c r="H12" s="130"/>
      <c r="I12" s="517"/>
      <c r="J12" s="518"/>
      <c r="K12" s="518"/>
      <c r="L12" s="518"/>
      <c r="M12" s="519"/>
    </row>
    <row r="13" spans="1:13" x14ac:dyDescent="0.2">
      <c r="A13" s="2"/>
      <c r="B13" s="2"/>
      <c r="C13" s="2"/>
      <c r="D13" s="2"/>
      <c r="E13" s="2"/>
      <c r="I13" s="517"/>
      <c r="J13" s="518"/>
      <c r="K13" s="518"/>
      <c r="L13" s="518"/>
      <c r="M13" s="519"/>
    </row>
    <row r="14" spans="1:13" x14ac:dyDescent="0.2">
      <c r="I14" s="517"/>
      <c r="J14" s="518"/>
      <c r="K14" s="518"/>
      <c r="L14" s="518"/>
      <c r="M14" s="519"/>
    </row>
    <row r="15" spans="1:13" ht="15" x14ac:dyDescent="0.25">
      <c r="A15" s="93"/>
      <c r="D15" s="125"/>
      <c r="E15" s="125"/>
      <c r="F15" s="125"/>
      <c r="I15" s="520"/>
      <c r="J15" s="521"/>
      <c r="K15" s="521"/>
      <c r="L15" s="521"/>
      <c r="M15" s="522"/>
    </row>
    <row r="16" spans="1:13" ht="15" x14ac:dyDescent="0.25">
      <c r="A16" s="93"/>
      <c r="D16" s="125"/>
      <c r="E16" s="125"/>
      <c r="F16" s="125"/>
    </row>
    <row r="17" spans="1:11" ht="15" x14ac:dyDescent="0.25">
      <c r="A17" s="93"/>
      <c r="D17" s="125"/>
      <c r="E17" s="125"/>
      <c r="F17" s="125"/>
    </row>
    <row r="18" spans="1:11" ht="15.75" x14ac:dyDescent="0.25">
      <c r="A18" s="93" t="s">
        <v>2482</v>
      </c>
      <c r="E18" s="95"/>
      <c r="F18" s="507" t="s">
        <v>2487</v>
      </c>
      <c r="G18" s="508"/>
      <c r="H18" s="508"/>
      <c r="I18" s="508"/>
      <c r="J18" s="509"/>
    </row>
    <row r="19" spans="1:11" s="358" customFormat="1" ht="53.25" customHeight="1" x14ac:dyDescent="0.2">
      <c r="A19" s="126" t="s">
        <v>2585</v>
      </c>
      <c r="B19" s="126" t="s">
        <v>2586</v>
      </c>
      <c r="C19" s="355" t="s">
        <v>880</v>
      </c>
      <c r="D19" s="355" t="s">
        <v>15</v>
      </c>
      <c r="E19" s="355" t="s">
        <v>2262</v>
      </c>
      <c r="F19" s="355" t="s">
        <v>2266</v>
      </c>
      <c r="G19" s="355" t="s">
        <v>2263</v>
      </c>
      <c r="H19" s="355" t="s">
        <v>2264</v>
      </c>
      <c r="I19" s="355" t="s">
        <v>2493</v>
      </c>
      <c r="J19" s="356" t="s">
        <v>92</v>
      </c>
      <c r="K19" s="357"/>
    </row>
    <row r="20" spans="1:11" x14ac:dyDescent="0.2">
      <c r="A20" s="100"/>
      <c r="B20" s="101"/>
      <c r="C20" s="101"/>
      <c r="D20" s="138"/>
      <c r="E20" s="138"/>
      <c r="F20" s="359"/>
      <c r="G20" s="360"/>
      <c r="H20" s="360"/>
      <c r="I20" s="360"/>
      <c r="J20" s="362" t="str">
        <f>IF(E20="","",IF(AND(G20="Ja",H20="Ja",I20="Ja"),F20*E20,0))</f>
        <v/>
      </c>
      <c r="K20" s="121"/>
    </row>
    <row r="21" spans="1:11" x14ac:dyDescent="0.2">
      <c r="A21" s="100"/>
      <c r="B21" s="101"/>
      <c r="C21" s="101"/>
      <c r="D21" s="138"/>
      <c r="E21" s="138"/>
      <c r="F21" s="359"/>
      <c r="G21" s="361"/>
      <c r="H21" s="361"/>
      <c r="I21" s="361"/>
      <c r="J21" s="362" t="str">
        <f t="shared" ref="J21:J28" si="0">IF(E21="","",IF(AND(G21="Ja",H21="Ja",I21="Ja"),F21*E21,0))</f>
        <v/>
      </c>
      <c r="K21" s="121"/>
    </row>
    <row r="22" spans="1:11" x14ac:dyDescent="0.2">
      <c r="A22" s="100"/>
      <c r="B22" s="101"/>
      <c r="C22" s="101"/>
      <c r="D22" s="138"/>
      <c r="E22" s="138"/>
      <c r="F22" s="359"/>
      <c r="G22" s="361"/>
      <c r="H22" s="361"/>
      <c r="I22" s="361"/>
      <c r="J22" s="362" t="str">
        <f t="shared" si="0"/>
        <v/>
      </c>
      <c r="K22" s="121"/>
    </row>
    <row r="23" spans="1:11" x14ac:dyDescent="0.2">
      <c r="A23" s="100"/>
      <c r="B23" s="101"/>
      <c r="C23" s="101"/>
      <c r="D23" s="138"/>
      <c r="E23" s="138"/>
      <c r="F23" s="359"/>
      <c r="G23" s="361"/>
      <c r="H23" s="361"/>
      <c r="I23" s="361"/>
      <c r="J23" s="362" t="str">
        <f t="shared" si="0"/>
        <v/>
      </c>
      <c r="K23" s="121"/>
    </row>
    <row r="24" spans="1:11" x14ac:dyDescent="0.2">
      <c r="A24" s="100"/>
      <c r="B24" s="101"/>
      <c r="C24" s="101"/>
      <c r="D24" s="138"/>
      <c r="E24" s="138"/>
      <c r="F24" s="359"/>
      <c r="G24" s="361"/>
      <c r="H24" s="361"/>
      <c r="I24" s="361"/>
      <c r="J24" s="362" t="str">
        <f t="shared" si="0"/>
        <v/>
      </c>
      <c r="K24" s="121"/>
    </row>
    <row r="25" spans="1:11" x14ac:dyDescent="0.2">
      <c r="A25" s="100"/>
      <c r="B25" s="101"/>
      <c r="C25" s="101"/>
      <c r="D25" s="138"/>
      <c r="E25" s="138"/>
      <c r="F25" s="359"/>
      <c r="G25" s="361"/>
      <c r="H25" s="361"/>
      <c r="I25" s="361"/>
      <c r="J25" s="362" t="str">
        <f t="shared" si="0"/>
        <v/>
      </c>
      <c r="K25" s="121"/>
    </row>
    <row r="26" spans="1:11" x14ac:dyDescent="0.2">
      <c r="A26" s="100"/>
      <c r="B26" s="101"/>
      <c r="C26" s="101"/>
      <c r="D26" s="138"/>
      <c r="E26" s="138"/>
      <c r="F26" s="359"/>
      <c r="G26" s="361"/>
      <c r="H26" s="361"/>
      <c r="I26" s="361"/>
      <c r="J26" s="362" t="str">
        <f t="shared" si="0"/>
        <v/>
      </c>
      <c r="K26" s="121"/>
    </row>
    <row r="27" spans="1:11" x14ac:dyDescent="0.2">
      <c r="A27" s="100"/>
      <c r="B27" s="101"/>
      <c r="C27" s="101"/>
      <c r="D27" s="138"/>
      <c r="E27" s="138"/>
      <c r="F27" s="359"/>
      <c r="G27" s="361"/>
      <c r="H27" s="361"/>
      <c r="I27" s="361"/>
      <c r="J27" s="362" t="str">
        <f t="shared" si="0"/>
        <v/>
      </c>
      <c r="K27" s="121"/>
    </row>
    <row r="28" spans="1:11" x14ac:dyDescent="0.2">
      <c r="A28" s="100"/>
      <c r="B28" s="101"/>
      <c r="C28" s="101"/>
      <c r="D28" s="138"/>
      <c r="E28" s="138"/>
      <c r="F28" s="359"/>
      <c r="G28" s="361"/>
      <c r="H28" s="361"/>
      <c r="I28" s="361"/>
      <c r="J28" s="362" t="str">
        <f t="shared" si="0"/>
        <v/>
      </c>
      <c r="K28" s="121"/>
    </row>
    <row r="29" spans="1:11" x14ac:dyDescent="0.2">
      <c r="A29" s="161" t="s">
        <v>1</v>
      </c>
      <c r="B29" s="189"/>
      <c r="C29" s="189"/>
      <c r="D29" s="191"/>
      <c r="E29" s="191">
        <f>SUM(E20:E28)</f>
        <v>0</v>
      </c>
      <c r="F29" s="191"/>
      <c r="G29" s="191"/>
      <c r="H29" s="363"/>
      <c r="I29" s="189"/>
      <c r="J29" s="191">
        <f>SUM(J20:J28)</f>
        <v>0</v>
      </c>
    </row>
    <row r="30" spans="1:11" x14ac:dyDescent="0.2">
      <c r="A30" s="353"/>
      <c r="B30" s="2"/>
      <c r="C30" s="2"/>
      <c r="D30" s="2"/>
      <c r="E30" s="7"/>
      <c r="F30" s="7"/>
    </row>
    <row r="31" spans="1:11" ht="15" x14ac:dyDescent="0.25">
      <c r="A31" s="93" t="s">
        <v>2485</v>
      </c>
    </row>
    <row r="32" spans="1:11" x14ac:dyDescent="0.2">
      <c r="A32" s="126" t="s">
        <v>2585</v>
      </c>
      <c r="B32" s="126" t="s">
        <v>2586</v>
      </c>
      <c r="C32" s="355" t="s">
        <v>880</v>
      </c>
      <c r="D32" s="355" t="s">
        <v>2484</v>
      </c>
      <c r="E32" s="355" t="s">
        <v>2262</v>
      </c>
      <c r="I32"/>
    </row>
    <row r="33" spans="1:14" x14ac:dyDescent="0.2">
      <c r="A33" s="100"/>
      <c r="B33" s="101"/>
      <c r="C33" s="101"/>
      <c r="D33" s="138"/>
      <c r="E33" s="138"/>
      <c r="I33"/>
    </row>
    <row r="34" spans="1:14" x14ac:dyDescent="0.2">
      <c r="A34" s="100"/>
      <c r="B34" s="101"/>
      <c r="C34" s="101"/>
      <c r="D34" s="138"/>
      <c r="E34" s="138"/>
      <c r="I34"/>
    </row>
    <row r="35" spans="1:14" x14ac:dyDescent="0.2">
      <c r="A35" s="100"/>
      <c r="B35" s="101"/>
      <c r="C35" s="101"/>
      <c r="D35" s="138"/>
      <c r="E35" s="138"/>
      <c r="I35"/>
    </row>
    <row r="36" spans="1:14" x14ac:dyDescent="0.2">
      <c r="A36" s="100"/>
      <c r="B36" s="101"/>
      <c r="C36" s="101"/>
      <c r="D36" s="138"/>
      <c r="E36" s="138"/>
      <c r="I36"/>
    </row>
    <row r="37" spans="1:14" x14ac:dyDescent="0.2">
      <c r="A37" s="100"/>
      <c r="B37" s="101"/>
      <c r="C37" s="101"/>
      <c r="D37" s="138"/>
      <c r="E37" s="138"/>
      <c r="I37"/>
    </row>
    <row r="38" spans="1:14" x14ac:dyDescent="0.2">
      <c r="A38" s="100"/>
      <c r="B38" s="101"/>
      <c r="C38" s="101"/>
      <c r="D38" s="138"/>
      <c r="E38" s="138"/>
      <c r="I38"/>
    </row>
    <row r="39" spans="1:14" x14ac:dyDescent="0.2">
      <c r="A39" s="100"/>
      <c r="B39" s="101"/>
      <c r="C39" s="101"/>
      <c r="D39" s="138"/>
      <c r="E39" s="138"/>
      <c r="F39" s="127"/>
      <c r="G39" s="127"/>
      <c r="H39" s="127"/>
      <c r="I39" s="2"/>
      <c r="J39" s="2"/>
      <c r="K39" s="2"/>
      <c r="L39" s="2"/>
      <c r="M39" s="2"/>
    </row>
    <row r="40" spans="1:14" x14ac:dyDescent="0.2">
      <c r="A40" s="100"/>
      <c r="B40" s="101"/>
      <c r="C40" s="101"/>
      <c r="D40" s="138"/>
      <c r="E40" s="138"/>
      <c r="F40" s="127"/>
      <c r="G40" s="127"/>
      <c r="H40" s="127"/>
      <c r="I40" s="2"/>
      <c r="J40" s="2"/>
      <c r="K40" s="2"/>
      <c r="L40" s="2"/>
      <c r="M40" s="2"/>
    </row>
    <row r="41" spans="1:14" x14ac:dyDescent="0.2">
      <c r="A41" s="100"/>
      <c r="B41" s="101"/>
      <c r="C41" s="101"/>
      <c r="D41" s="138"/>
      <c r="E41" s="138"/>
      <c r="F41" s="127"/>
      <c r="G41" s="127"/>
      <c r="H41" s="127"/>
      <c r="I41" s="2"/>
      <c r="J41" s="2"/>
      <c r="K41" s="2"/>
      <c r="L41" s="2"/>
      <c r="M41" s="2"/>
    </row>
    <row r="42" spans="1:14" x14ac:dyDescent="0.2">
      <c r="A42" s="161" t="s">
        <v>1</v>
      </c>
      <c r="B42" s="189"/>
      <c r="C42" s="189"/>
      <c r="D42" s="191"/>
      <c r="E42" s="191">
        <f>SUM(E33:E41)</f>
        <v>0</v>
      </c>
      <c r="F42" s="127"/>
      <c r="G42" s="127"/>
      <c r="H42" s="127"/>
      <c r="I42" s="2"/>
      <c r="J42" s="2"/>
      <c r="K42" s="2"/>
      <c r="L42" s="2"/>
      <c r="M42" s="2"/>
    </row>
    <row r="43" spans="1:14" x14ac:dyDescent="0.2">
      <c r="A43" s="436" t="s">
        <v>2486</v>
      </c>
      <c r="B43" s="123"/>
      <c r="C43" s="123"/>
      <c r="D43" s="123"/>
      <c r="E43" s="123"/>
      <c r="F43" s="124"/>
      <c r="G43" s="124"/>
      <c r="H43" s="124"/>
      <c r="I43" s="124"/>
      <c r="J43" s="123"/>
      <c r="K43" s="123"/>
      <c r="L43" s="123"/>
      <c r="M43" s="123"/>
      <c r="N43" s="2"/>
    </row>
    <row r="44" spans="1:14" x14ac:dyDescent="0.2">
      <c r="B44" s="123"/>
      <c r="C44" s="123"/>
      <c r="D44" s="123"/>
      <c r="E44" s="123"/>
      <c r="F44" s="124"/>
      <c r="G44" s="124"/>
      <c r="H44" s="124"/>
      <c r="I44" s="124"/>
      <c r="J44" s="123"/>
      <c r="K44" s="123"/>
      <c r="L44" s="123"/>
      <c r="M44" s="123"/>
      <c r="N44" s="2"/>
    </row>
    <row r="45" spans="1:14" x14ac:dyDescent="0.2">
      <c r="A45" s="123"/>
      <c r="B45" s="123"/>
      <c r="C45" s="123"/>
      <c r="D45" s="123"/>
      <c r="E45" s="123"/>
      <c r="F45" s="124"/>
      <c r="G45" s="124"/>
      <c r="H45" s="124"/>
      <c r="I45" s="124"/>
      <c r="J45" s="123"/>
      <c r="K45" s="123"/>
      <c r="L45" s="123"/>
      <c r="M45" s="123"/>
      <c r="N45" s="2"/>
    </row>
    <row r="46" spans="1:14" x14ac:dyDescent="0.2">
      <c r="A46" s="123"/>
      <c r="B46" s="123"/>
      <c r="C46" s="123"/>
      <c r="D46" s="123"/>
      <c r="E46" s="123"/>
      <c r="F46" s="124"/>
      <c r="G46" s="124"/>
      <c r="H46" s="124"/>
      <c r="I46" s="124"/>
      <c r="J46" s="123"/>
      <c r="K46" s="123"/>
      <c r="L46" s="123"/>
      <c r="M46" s="123"/>
      <c r="N46" s="2"/>
    </row>
    <row r="47" spans="1:14" x14ac:dyDescent="0.2">
      <c r="A47" s="123"/>
      <c r="B47" s="123"/>
      <c r="C47" s="123"/>
      <c r="D47" s="123"/>
      <c r="E47" s="123"/>
      <c r="F47" s="124"/>
      <c r="G47" s="124"/>
      <c r="H47" s="124"/>
      <c r="I47" s="124"/>
      <c r="J47" s="123"/>
      <c r="K47" s="123"/>
      <c r="L47" s="123"/>
      <c r="M47" s="123"/>
      <c r="N47" s="2"/>
    </row>
    <row r="48" spans="1:14" x14ac:dyDescent="0.2">
      <c r="A48" s="123"/>
      <c r="B48" s="123"/>
      <c r="C48" s="123"/>
      <c r="D48" s="123"/>
      <c r="E48" s="123"/>
      <c r="F48" s="124"/>
      <c r="G48" s="124"/>
      <c r="H48" s="124"/>
      <c r="I48" s="124"/>
      <c r="J48" s="123"/>
      <c r="K48" s="123"/>
      <c r="L48" s="123"/>
      <c r="M48" s="123"/>
      <c r="N48" s="2"/>
    </row>
    <row r="49" spans="1:14" x14ac:dyDescent="0.2">
      <c r="A49" s="123"/>
      <c r="B49" s="123"/>
      <c r="C49" s="123"/>
      <c r="D49" s="123"/>
      <c r="E49" s="123"/>
      <c r="F49" s="124"/>
      <c r="G49" s="124"/>
      <c r="H49" s="124"/>
      <c r="I49" s="124"/>
      <c r="J49" s="123"/>
      <c r="K49" s="123"/>
      <c r="L49" s="123"/>
      <c r="M49" s="123"/>
      <c r="N49" s="2"/>
    </row>
    <row r="50" spans="1:14" x14ac:dyDescent="0.2">
      <c r="A50" s="123"/>
      <c r="B50" s="123"/>
      <c r="C50" s="123"/>
      <c r="D50" s="123"/>
      <c r="E50" s="123"/>
      <c r="F50" s="124"/>
      <c r="G50" s="124"/>
      <c r="H50" s="124"/>
      <c r="I50" s="124"/>
      <c r="J50" s="123"/>
      <c r="K50" s="123"/>
      <c r="L50" s="123"/>
      <c r="M50" s="123"/>
      <c r="N50" s="2"/>
    </row>
    <row r="51" spans="1:14" x14ac:dyDescent="0.2">
      <c r="A51" s="123"/>
      <c r="B51" s="123"/>
      <c r="C51" s="123"/>
      <c r="D51" s="123"/>
      <c r="E51" s="123"/>
      <c r="F51" s="124"/>
      <c r="G51" s="124"/>
      <c r="H51" s="124"/>
      <c r="I51" s="124"/>
      <c r="J51" s="123"/>
      <c r="K51" s="123"/>
      <c r="L51" s="123"/>
      <c r="M51" s="123"/>
      <c r="N51" s="2"/>
    </row>
    <row r="52" spans="1:14" x14ac:dyDescent="0.2">
      <c r="A52" s="123"/>
      <c r="B52" s="123"/>
      <c r="C52" s="123"/>
      <c r="D52" s="123"/>
      <c r="E52" s="123"/>
      <c r="F52" s="124"/>
      <c r="G52" s="124"/>
      <c r="H52" s="124"/>
      <c r="I52" s="124"/>
      <c r="J52" s="123"/>
      <c r="K52" s="123"/>
      <c r="L52" s="123"/>
      <c r="M52" s="123"/>
      <c r="N52" s="2"/>
    </row>
    <row r="53" spans="1:14" x14ac:dyDescent="0.2">
      <c r="A53" s="123"/>
      <c r="B53" s="123"/>
      <c r="C53" s="123"/>
      <c r="D53" s="123"/>
      <c r="E53" s="123"/>
      <c r="F53" s="124"/>
      <c r="G53" s="124"/>
      <c r="H53" s="124"/>
      <c r="I53" s="124"/>
      <c r="J53" s="123"/>
      <c r="K53" s="123"/>
      <c r="L53" s="123"/>
      <c r="M53" s="123"/>
      <c r="N53" s="2"/>
    </row>
    <row r="54" spans="1:14" x14ac:dyDescent="0.2">
      <c r="A54" s="123"/>
      <c r="B54" s="123"/>
      <c r="C54" s="123"/>
      <c r="D54" s="123"/>
      <c r="E54" s="123"/>
      <c r="F54" s="124"/>
      <c r="G54" s="124"/>
      <c r="H54" s="124"/>
      <c r="I54" s="124"/>
      <c r="J54" s="123"/>
      <c r="K54" s="123"/>
      <c r="L54" s="123"/>
      <c r="M54" s="123"/>
      <c r="N54" s="2"/>
    </row>
    <row r="55" spans="1:14" x14ac:dyDescent="0.2">
      <c r="A55" s="123"/>
      <c r="B55" s="123"/>
      <c r="C55" s="123"/>
      <c r="D55" s="123"/>
      <c r="E55" s="123"/>
      <c r="F55" s="124"/>
      <c r="G55" s="124"/>
      <c r="H55" s="124"/>
      <c r="I55" s="124"/>
      <c r="J55" s="123"/>
      <c r="K55" s="123"/>
      <c r="L55" s="123"/>
      <c r="M55" s="123"/>
      <c r="N55" s="2"/>
    </row>
    <row r="56" spans="1:14" x14ac:dyDescent="0.2">
      <c r="A56" s="123"/>
      <c r="B56" s="123"/>
      <c r="C56" s="123"/>
      <c r="D56" s="123"/>
      <c r="E56" s="123"/>
      <c r="F56" s="124"/>
      <c r="G56" s="124"/>
      <c r="H56" s="124"/>
      <c r="I56" s="124"/>
      <c r="J56" s="123"/>
      <c r="K56" s="123"/>
      <c r="L56" s="123"/>
      <c r="M56" s="123"/>
      <c r="N56" s="2"/>
    </row>
    <row r="57" spans="1:14" x14ac:dyDescent="0.2">
      <c r="A57" s="123"/>
      <c r="B57" s="123"/>
      <c r="C57" s="123"/>
      <c r="D57" s="123"/>
      <c r="E57" s="123"/>
      <c r="F57" s="124"/>
      <c r="G57" s="124"/>
      <c r="H57" s="124"/>
      <c r="I57" s="124"/>
      <c r="J57" s="123"/>
      <c r="K57" s="123"/>
      <c r="L57" s="123"/>
      <c r="M57" s="123"/>
      <c r="N57" s="2"/>
    </row>
    <row r="58" spans="1:14" x14ac:dyDescent="0.2">
      <c r="A58" s="123"/>
      <c r="B58" s="123"/>
      <c r="C58" s="123"/>
      <c r="D58" s="123"/>
      <c r="E58" s="123"/>
      <c r="F58" s="124"/>
      <c r="G58" s="124"/>
      <c r="H58" s="124"/>
      <c r="I58" s="124"/>
      <c r="J58" s="123"/>
      <c r="K58" s="123"/>
      <c r="L58" s="123"/>
      <c r="M58" s="123"/>
      <c r="N58" s="2"/>
    </row>
    <row r="59" spans="1:14" x14ac:dyDescent="0.2">
      <c r="A59" s="123"/>
      <c r="B59" s="123"/>
      <c r="C59" s="123"/>
      <c r="D59" s="123"/>
      <c r="E59" s="123"/>
      <c r="F59" s="124"/>
      <c r="G59" s="124"/>
      <c r="H59" s="124"/>
      <c r="I59" s="124"/>
      <c r="J59" s="123"/>
      <c r="K59" s="123"/>
      <c r="L59" s="123"/>
      <c r="M59" s="123"/>
      <c r="N59" s="2"/>
    </row>
    <row r="60" spans="1:14" x14ac:dyDescent="0.2">
      <c r="A60" s="123"/>
      <c r="B60" s="123"/>
      <c r="C60" s="123"/>
      <c r="D60" s="123"/>
      <c r="E60" s="123"/>
      <c r="F60" s="124"/>
      <c r="G60" s="124"/>
      <c r="H60" s="124"/>
      <c r="I60" s="124"/>
      <c r="J60" s="123"/>
      <c r="K60" s="123"/>
      <c r="L60" s="123"/>
      <c r="M60" s="123"/>
      <c r="N60" s="2"/>
    </row>
    <row r="61" spans="1:14" x14ac:dyDescent="0.2">
      <c r="A61" s="123"/>
      <c r="B61" s="123"/>
      <c r="C61" s="123"/>
      <c r="D61" s="123"/>
      <c r="E61" s="123"/>
      <c r="F61" s="124"/>
      <c r="G61" s="124"/>
      <c r="H61" s="124"/>
      <c r="I61" s="124"/>
      <c r="J61" s="123"/>
      <c r="K61" s="123"/>
      <c r="L61" s="123"/>
      <c r="M61" s="123"/>
      <c r="N61" s="2"/>
    </row>
    <row r="62" spans="1:14" x14ac:dyDescent="0.2">
      <c r="A62" s="123"/>
      <c r="B62" s="123"/>
      <c r="C62" s="123"/>
      <c r="D62" s="123"/>
      <c r="E62" s="123"/>
      <c r="F62" s="124"/>
      <c r="G62" s="124"/>
      <c r="H62" s="124"/>
      <c r="I62" s="124"/>
      <c r="J62" s="123"/>
      <c r="K62" s="123"/>
      <c r="L62" s="123"/>
      <c r="M62" s="123"/>
      <c r="N62" s="2"/>
    </row>
    <row r="63" spans="1:14" x14ac:dyDescent="0.2">
      <c r="A63" s="123"/>
      <c r="B63" s="123"/>
      <c r="C63" s="123"/>
      <c r="D63" s="123"/>
      <c r="E63" s="123"/>
      <c r="F63" s="124"/>
      <c r="G63" s="124"/>
      <c r="H63" s="124"/>
      <c r="I63" s="124"/>
      <c r="J63" s="123"/>
      <c r="K63" s="123"/>
      <c r="L63" s="123"/>
      <c r="M63" s="123"/>
      <c r="N63" s="2"/>
    </row>
    <row r="64" spans="1:14" x14ac:dyDescent="0.2">
      <c r="A64" s="123"/>
      <c r="B64" s="123"/>
      <c r="C64" s="123"/>
      <c r="D64" s="123"/>
      <c r="E64" s="123"/>
      <c r="F64" s="124"/>
      <c r="G64" s="124"/>
      <c r="H64" s="124"/>
      <c r="I64" s="124"/>
      <c r="J64" s="123"/>
      <c r="K64" s="123"/>
      <c r="L64" s="123"/>
      <c r="M64" s="123"/>
      <c r="N64" s="2"/>
    </row>
    <row r="65" spans="1:14" x14ac:dyDescent="0.2">
      <c r="A65" s="123"/>
      <c r="B65" s="123"/>
      <c r="C65" s="123"/>
      <c r="D65" s="123"/>
      <c r="E65" s="123"/>
      <c r="F65" s="124"/>
      <c r="G65" s="124"/>
      <c r="H65" s="124"/>
      <c r="I65" s="124"/>
      <c r="J65" s="123"/>
      <c r="K65" s="123"/>
      <c r="L65" s="123"/>
      <c r="M65" s="123"/>
      <c r="N65" s="2"/>
    </row>
    <row r="66" spans="1:14" x14ac:dyDescent="0.2">
      <c r="A66" s="123"/>
      <c r="B66" s="123"/>
      <c r="C66" s="123"/>
      <c r="D66" s="123"/>
      <c r="E66" s="123"/>
      <c r="F66" s="124"/>
      <c r="G66" s="124"/>
      <c r="H66" s="124"/>
      <c r="I66" s="124"/>
      <c r="J66" s="123"/>
      <c r="K66" s="123"/>
      <c r="L66" s="123"/>
      <c r="M66" s="123"/>
      <c r="N66" s="2"/>
    </row>
    <row r="67" spans="1:14" x14ac:dyDescent="0.2">
      <c r="A67" s="123"/>
      <c r="B67" s="123"/>
      <c r="C67" s="123"/>
      <c r="D67" s="123"/>
      <c r="E67" s="123"/>
      <c r="F67" s="124"/>
      <c r="G67" s="124"/>
      <c r="H67" s="124"/>
      <c r="I67" s="124"/>
      <c r="J67" s="123"/>
      <c r="K67" s="123"/>
      <c r="L67" s="123"/>
      <c r="M67" s="123"/>
      <c r="N67" s="2"/>
    </row>
    <row r="68" spans="1:14" x14ac:dyDescent="0.2">
      <c r="A68" s="123"/>
      <c r="B68" s="123"/>
      <c r="C68" s="123"/>
      <c r="D68" s="123"/>
      <c r="E68" s="123"/>
      <c r="F68" s="124"/>
      <c r="G68" s="124"/>
      <c r="H68" s="124"/>
      <c r="I68" s="124"/>
      <c r="J68" s="123"/>
      <c r="K68" s="123"/>
      <c r="L68" s="123"/>
      <c r="M68" s="123"/>
      <c r="N68" s="2"/>
    </row>
    <row r="69" spans="1:14" x14ac:dyDescent="0.2">
      <c r="A69" s="123"/>
      <c r="B69" s="123"/>
      <c r="C69" s="123"/>
      <c r="D69" s="123"/>
      <c r="E69" s="123"/>
      <c r="F69" s="124"/>
      <c r="G69" s="124"/>
      <c r="H69" s="124"/>
      <c r="I69" s="124"/>
      <c r="J69" s="123"/>
      <c r="K69" s="123"/>
      <c r="L69" s="123"/>
      <c r="M69" s="123"/>
      <c r="N69" s="2"/>
    </row>
    <row r="70" spans="1:14" x14ac:dyDescent="0.2">
      <c r="A70" s="123"/>
      <c r="B70" s="123"/>
      <c r="C70" s="123"/>
      <c r="D70" s="123"/>
      <c r="E70" s="123"/>
      <c r="F70" s="124"/>
      <c r="G70" s="124"/>
      <c r="H70" s="124"/>
      <c r="I70" s="124"/>
      <c r="J70" s="123"/>
      <c r="K70" s="123"/>
      <c r="L70" s="123"/>
      <c r="M70" s="123"/>
      <c r="N70" s="2"/>
    </row>
    <row r="71" spans="1:14" x14ac:dyDescent="0.2">
      <c r="A71" s="123"/>
      <c r="B71" s="123"/>
      <c r="C71" s="123"/>
      <c r="D71" s="123"/>
      <c r="E71" s="123"/>
      <c r="F71" s="124"/>
      <c r="G71" s="124"/>
      <c r="H71" s="124"/>
      <c r="I71" s="124"/>
      <c r="J71" s="123"/>
      <c r="K71" s="123"/>
      <c r="L71" s="123"/>
      <c r="M71" s="123"/>
      <c r="N71" s="2"/>
    </row>
    <row r="72" spans="1:14" x14ac:dyDescent="0.2">
      <c r="A72" s="123"/>
      <c r="B72" s="123"/>
      <c r="C72" s="123"/>
      <c r="D72" s="123"/>
      <c r="E72" s="123"/>
      <c r="F72" s="124"/>
      <c r="G72" s="124"/>
      <c r="H72" s="124"/>
      <c r="I72" s="124"/>
      <c r="J72" s="123"/>
      <c r="K72" s="123"/>
      <c r="L72" s="123"/>
      <c r="M72" s="123"/>
      <c r="N72" s="2"/>
    </row>
    <row r="73" spans="1:14" x14ac:dyDescent="0.2">
      <c r="A73" s="123"/>
      <c r="B73" s="123"/>
      <c r="C73" s="123"/>
      <c r="D73" s="123"/>
      <c r="E73" s="123"/>
      <c r="F73" s="124"/>
      <c r="G73" s="124"/>
      <c r="H73" s="124"/>
      <c r="I73" s="124"/>
      <c r="J73" s="123"/>
      <c r="K73" s="123"/>
      <c r="L73" s="123"/>
      <c r="M73" s="123"/>
      <c r="N73" s="2"/>
    </row>
    <row r="74" spans="1:14" x14ac:dyDescent="0.2">
      <c r="A74" s="123"/>
      <c r="B74" s="123"/>
      <c r="C74" s="123"/>
      <c r="D74" s="123"/>
      <c r="E74" s="123"/>
      <c r="F74" s="124"/>
      <c r="G74" s="124"/>
      <c r="H74" s="124"/>
      <c r="I74" s="124"/>
      <c r="J74" s="123"/>
      <c r="K74" s="123"/>
      <c r="L74" s="123"/>
      <c r="M74" s="123"/>
      <c r="N74" s="2"/>
    </row>
    <row r="75" spans="1:14" ht="12.75" customHeight="1" x14ac:dyDescent="0.2">
      <c r="A75" s="123"/>
      <c r="B75" s="123"/>
      <c r="C75" s="123"/>
      <c r="D75" s="123"/>
      <c r="E75" s="123"/>
      <c r="F75" s="124"/>
      <c r="G75" s="124"/>
      <c r="H75" s="124"/>
      <c r="I75" s="124"/>
      <c r="J75" s="123"/>
      <c r="K75" s="123"/>
      <c r="L75" s="123"/>
      <c r="M75" s="123"/>
      <c r="N75" s="2"/>
    </row>
    <row r="76" spans="1:14" x14ac:dyDescent="0.2">
      <c r="A76" s="123"/>
      <c r="B76" s="123"/>
      <c r="C76" s="123"/>
      <c r="D76" s="123"/>
      <c r="E76" s="123"/>
      <c r="F76" s="124"/>
      <c r="G76" s="124"/>
      <c r="H76" s="124"/>
      <c r="I76" s="124"/>
      <c r="J76" s="123"/>
      <c r="K76" s="123"/>
      <c r="L76" s="123"/>
      <c r="M76" s="123"/>
      <c r="N76" s="2"/>
    </row>
    <row r="77" spans="1:14" x14ac:dyDescent="0.2">
      <c r="A77" s="123"/>
      <c r="B77" s="123"/>
      <c r="C77" s="123"/>
      <c r="D77" s="123"/>
      <c r="E77" s="123"/>
      <c r="F77" s="124"/>
      <c r="G77" s="124"/>
      <c r="H77" s="124"/>
      <c r="I77" s="124"/>
      <c r="J77" s="123"/>
      <c r="K77" s="123"/>
      <c r="L77" s="123"/>
      <c r="M77" s="123"/>
      <c r="N77" s="2"/>
    </row>
    <row r="78" spans="1:14" x14ac:dyDescent="0.2">
      <c r="A78" s="2"/>
      <c r="B78" s="2"/>
      <c r="C78" s="2"/>
      <c r="D78" s="2"/>
      <c r="E78" s="123"/>
      <c r="F78" s="124"/>
      <c r="G78" s="124"/>
      <c r="H78" s="124"/>
      <c r="I78" s="124"/>
      <c r="J78" s="123"/>
      <c r="K78" s="123"/>
      <c r="L78" s="123"/>
      <c r="M78" s="123"/>
      <c r="N78" s="2"/>
    </row>
    <row r="79" spans="1:14" x14ac:dyDescent="0.2">
      <c r="A79" s="2"/>
      <c r="B79" s="2"/>
      <c r="C79" s="2"/>
      <c r="D79" s="2"/>
      <c r="E79" s="2"/>
      <c r="F79" s="127"/>
      <c r="G79" s="127"/>
      <c r="H79" s="127"/>
      <c r="I79" s="127"/>
      <c r="J79" s="2"/>
      <c r="K79" s="2"/>
      <c r="L79" s="2"/>
      <c r="M79" s="2"/>
      <c r="N79" s="2"/>
    </row>
    <row r="80" spans="1:14" x14ac:dyDescent="0.2">
      <c r="A80" s="2"/>
      <c r="B80" s="2"/>
      <c r="C80" s="2"/>
      <c r="D80" s="2"/>
      <c r="E80" s="2"/>
      <c r="F80" s="127"/>
      <c r="G80" s="127"/>
      <c r="H80" s="127"/>
      <c r="I80" s="127"/>
      <c r="J80" s="2"/>
      <c r="K80" s="2"/>
      <c r="L80" s="2"/>
      <c r="M80" s="2"/>
      <c r="N80" s="2"/>
    </row>
    <row r="81" spans="1:14" x14ac:dyDescent="0.2">
      <c r="A81" s="2"/>
      <c r="B81" s="2"/>
      <c r="C81" s="2"/>
      <c r="D81" s="2"/>
      <c r="E81" s="2"/>
      <c r="F81" s="127"/>
      <c r="G81" s="127"/>
      <c r="H81" s="127"/>
      <c r="I81" s="127"/>
      <c r="J81" s="2"/>
      <c r="K81" s="2"/>
      <c r="L81" s="2"/>
      <c r="M81" s="2"/>
      <c r="N81" s="2"/>
    </row>
    <row r="82" spans="1:14" x14ac:dyDescent="0.2">
      <c r="A82" s="2"/>
      <c r="B82" s="2"/>
      <c r="C82" s="2"/>
      <c r="D82" s="2"/>
      <c r="E82" s="2"/>
      <c r="F82" s="127"/>
      <c r="G82" s="127"/>
      <c r="H82" s="127"/>
      <c r="I82" s="127"/>
      <c r="J82" s="2"/>
      <c r="K82" s="2"/>
      <c r="L82" s="2"/>
      <c r="M82" s="2"/>
      <c r="N82" s="2"/>
    </row>
    <row r="83" spans="1:14" x14ac:dyDescent="0.2">
      <c r="A83" s="2"/>
      <c r="B83" s="2"/>
      <c r="C83" s="2"/>
      <c r="D83" s="2"/>
      <c r="E83" s="2"/>
      <c r="F83" s="127"/>
      <c r="G83" s="127"/>
      <c r="H83" s="127"/>
      <c r="I83" s="127"/>
      <c r="J83" s="2"/>
      <c r="K83" s="2"/>
      <c r="L83" s="2"/>
      <c r="M83" s="2"/>
      <c r="N83" s="2"/>
    </row>
    <row r="84" spans="1:14" x14ac:dyDescent="0.2">
      <c r="A84" s="2"/>
      <c r="B84" s="2"/>
      <c r="C84" s="2"/>
      <c r="D84" s="2"/>
      <c r="E84" s="2"/>
      <c r="F84" s="127"/>
      <c r="G84" s="127"/>
      <c r="H84" s="127"/>
      <c r="I84" s="127"/>
      <c r="J84" s="2"/>
      <c r="K84" s="2"/>
      <c r="L84" s="2"/>
      <c r="M84" s="2"/>
      <c r="N84" s="2"/>
    </row>
    <row r="85" spans="1:14" x14ac:dyDescent="0.2">
      <c r="A85" s="2"/>
      <c r="B85" s="2"/>
      <c r="C85" s="2"/>
      <c r="D85" s="2"/>
      <c r="E85" s="2"/>
      <c r="F85" s="127"/>
      <c r="G85" s="127"/>
      <c r="H85" s="127"/>
      <c r="I85" s="127"/>
      <c r="J85" s="2"/>
      <c r="K85" s="2"/>
      <c r="L85" s="2"/>
      <c r="M85" s="2"/>
      <c r="N85" s="2"/>
    </row>
    <row r="86" spans="1:14" x14ac:dyDescent="0.2">
      <c r="A86" s="2"/>
      <c r="B86" s="2"/>
      <c r="C86" s="2"/>
      <c r="D86" s="2"/>
      <c r="E86" s="2"/>
      <c r="F86" s="127"/>
      <c r="G86" s="127"/>
      <c r="H86" s="127"/>
      <c r="I86" s="127"/>
      <c r="J86" s="2"/>
      <c r="K86" s="2"/>
      <c r="L86" s="2"/>
      <c r="M86" s="2"/>
      <c r="N86" s="2"/>
    </row>
    <row r="87" spans="1:14" x14ac:dyDescent="0.2">
      <c r="A87" s="2"/>
      <c r="B87" s="2"/>
      <c r="C87" s="2"/>
      <c r="D87" s="2"/>
      <c r="E87" s="2"/>
      <c r="F87" s="127"/>
      <c r="G87" s="127"/>
      <c r="H87" s="127"/>
      <c r="I87" s="127"/>
      <c r="J87" s="2"/>
      <c r="K87" s="2"/>
      <c r="L87" s="2"/>
      <c r="M87" s="2"/>
      <c r="N87" s="2"/>
    </row>
    <row r="88" spans="1:14" x14ac:dyDescent="0.2">
      <c r="A88" s="2"/>
      <c r="B88" s="2"/>
      <c r="C88" s="2"/>
      <c r="D88" s="2"/>
      <c r="E88" s="2"/>
      <c r="F88" s="127"/>
      <c r="G88" s="127"/>
      <c r="H88" s="127"/>
      <c r="I88" s="127"/>
      <c r="J88" s="2"/>
      <c r="K88" s="2"/>
      <c r="L88" s="2"/>
      <c r="M88" s="2"/>
      <c r="N88" s="2"/>
    </row>
    <row r="89" spans="1:14" x14ac:dyDescent="0.2">
      <c r="A89" s="2"/>
      <c r="B89" s="2"/>
      <c r="C89" s="2"/>
      <c r="D89" s="2"/>
      <c r="E89" s="2"/>
      <c r="F89" s="127"/>
      <c r="G89" s="127"/>
      <c r="H89" s="127"/>
      <c r="I89" s="127"/>
      <c r="J89" s="2"/>
      <c r="K89" s="2"/>
      <c r="L89" s="2"/>
      <c r="M89" s="2"/>
      <c r="N89" s="2"/>
    </row>
    <row r="90" spans="1:14" x14ac:dyDescent="0.2">
      <c r="A90" s="2"/>
      <c r="B90" s="2"/>
      <c r="C90" s="2"/>
      <c r="D90" s="2"/>
      <c r="E90" s="2"/>
      <c r="F90" s="127"/>
      <c r="G90" s="127"/>
      <c r="H90" s="127"/>
      <c r="I90" s="127"/>
      <c r="J90" s="2"/>
      <c r="K90" s="2"/>
      <c r="L90" s="2"/>
      <c r="M90" s="2"/>
      <c r="N90" s="2"/>
    </row>
    <row r="91" spans="1:14" x14ac:dyDescent="0.2">
      <c r="A91" s="2"/>
      <c r="B91" s="2"/>
      <c r="C91" s="2"/>
      <c r="D91" s="2"/>
      <c r="E91" s="2"/>
      <c r="F91" s="127"/>
      <c r="G91" s="127"/>
      <c r="H91" s="127"/>
      <c r="I91" s="127"/>
      <c r="J91" s="2"/>
      <c r="K91" s="2"/>
      <c r="L91" s="2"/>
      <c r="M91" s="2"/>
      <c r="N91" s="2"/>
    </row>
    <row r="92" spans="1:14" x14ac:dyDescent="0.2">
      <c r="A92" s="2"/>
      <c r="B92" s="2"/>
      <c r="C92" s="2"/>
      <c r="D92" s="2"/>
      <c r="E92" s="2"/>
      <c r="F92" s="127"/>
      <c r="G92" s="127"/>
      <c r="H92" s="127"/>
      <c r="I92" s="127"/>
      <c r="J92" s="2"/>
      <c r="K92" s="2"/>
      <c r="L92" s="2"/>
      <c r="M92" s="2"/>
      <c r="N92" s="2"/>
    </row>
    <row r="93" spans="1:14" x14ac:dyDescent="0.2">
      <c r="A93" s="2"/>
      <c r="B93" s="2"/>
      <c r="C93" s="2"/>
      <c r="D93" s="2"/>
      <c r="E93" s="2"/>
      <c r="F93" s="127"/>
      <c r="G93" s="127"/>
      <c r="H93" s="127"/>
      <c r="I93" s="127"/>
      <c r="J93" s="2"/>
      <c r="K93" s="2"/>
      <c r="L93" s="2"/>
      <c r="M93" s="2"/>
      <c r="N93" s="2"/>
    </row>
    <row r="94" spans="1:14" x14ac:dyDescent="0.2">
      <c r="A94" s="2"/>
      <c r="B94" s="2"/>
      <c r="C94" s="2"/>
      <c r="D94" s="2"/>
      <c r="E94" s="2"/>
      <c r="F94" s="127"/>
      <c r="G94" s="127"/>
      <c r="H94" s="127"/>
      <c r="I94" s="127"/>
      <c r="J94" s="2"/>
      <c r="K94" s="2"/>
      <c r="L94" s="2"/>
      <c r="M94" s="2"/>
      <c r="N94" s="2"/>
    </row>
    <row r="95" spans="1:14" x14ac:dyDescent="0.2">
      <c r="A95" s="2"/>
      <c r="B95" s="2"/>
      <c r="C95" s="2"/>
      <c r="D95" s="2"/>
      <c r="E95" s="2"/>
      <c r="F95" s="127"/>
      <c r="G95" s="127"/>
      <c r="H95" s="127"/>
      <c r="I95" s="127"/>
      <c r="J95" s="2"/>
      <c r="K95" s="2"/>
      <c r="L95" s="2"/>
      <c r="M95" s="2"/>
      <c r="N95" s="2"/>
    </row>
    <row r="96" spans="1:14" x14ac:dyDescent="0.2">
      <c r="A96" s="2"/>
      <c r="B96" s="2"/>
      <c r="C96" s="2"/>
      <c r="D96" s="2"/>
      <c r="E96" s="2"/>
      <c r="F96" s="127"/>
      <c r="G96" s="127"/>
      <c r="H96" s="127"/>
      <c r="I96" s="127"/>
      <c r="J96" s="2"/>
      <c r="K96" s="2"/>
      <c r="L96" s="2"/>
      <c r="M96" s="2"/>
      <c r="N96" s="2"/>
    </row>
    <row r="97" spans="1:14" x14ac:dyDescent="0.2">
      <c r="A97" s="2"/>
      <c r="B97" s="2"/>
      <c r="C97" s="2"/>
      <c r="D97" s="2"/>
      <c r="E97" s="2"/>
      <c r="F97" s="127"/>
      <c r="G97" s="127"/>
      <c r="H97" s="127"/>
      <c r="I97" s="127"/>
      <c r="J97" s="2"/>
      <c r="K97" s="2"/>
      <c r="L97" s="2"/>
      <c r="M97" s="2"/>
      <c r="N97" s="2"/>
    </row>
    <row r="98" spans="1:14" x14ac:dyDescent="0.2">
      <c r="A98" s="2"/>
      <c r="B98" s="2"/>
      <c r="C98" s="2"/>
      <c r="D98" s="2"/>
      <c r="E98" s="2"/>
      <c r="F98" s="127"/>
      <c r="G98" s="127"/>
      <c r="H98" s="127"/>
      <c r="I98" s="127"/>
      <c r="J98" s="2"/>
      <c r="K98" s="2"/>
      <c r="L98" s="2"/>
      <c r="M98" s="2"/>
      <c r="N98" s="2"/>
    </row>
    <row r="99" spans="1:14" x14ac:dyDescent="0.2">
      <c r="A99" s="2"/>
      <c r="B99" s="2"/>
      <c r="C99" s="2"/>
      <c r="D99" s="2"/>
      <c r="E99" s="2"/>
      <c r="F99" s="127"/>
      <c r="G99" s="127"/>
      <c r="H99" s="127"/>
      <c r="I99" s="127"/>
      <c r="J99" s="2"/>
      <c r="K99" s="2"/>
      <c r="L99" s="2"/>
      <c r="M99" s="2"/>
      <c r="N99" s="2"/>
    </row>
    <row r="100" spans="1:14" x14ac:dyDescent="0.2">
      <c r="E100" s="2"/>
      <c r="F100" s="127"/>
      <c r="G100" s="127"/>
      <c r="H100" s="127"/>
      <c r="I100" s="127"/>
      <c r="J100" s="2"/>
      <c r="K100" s="2"/>
      <c r="L100" s="2"/>
      <c r="M100" s="2"/>
      <c r="N100" s="2"/>
    </row>
  </sheetData>
  <mergeCells count="4">
    <mergeCell ref="F18:J18"/>
    <mergeCell ref="F5:F6"/>
    <mergeCell ref="G5:G6"/>
    <mergeCell ref="I5:M15"/>
  </mergeCells>
  <phoneticPr fontId="21" type="noConversion"/>
  <pageMargins left="0.7" right="0.7" top="0.75" bottom="0.75" header="0.3" footer="0.3"/>
  <pageSetup paperSize="9" scale="82" orientation="portrait" r:id="rId1"/>
  <customProperties>
    <customPr name="EpmWorksheetKeyString_GUID" r:id="rId2"/>
  </customProperties>
  <ignoredErrors>
    <ignoredError sqref="J20 J21:J2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EC21610C4DEFE499968BF76CA933636" ma:contentTypeVersion="10" ma:contentTypeDescription="Opret et nyt dokument." ma:contentTypeScope="" ma:versionID="03b5088b3011cfa431067da8e3208693">
  <xsd:schema xmlns:xsd="http://www.w3.org/2001/XMLSchema" xmlns:xs="http://www.w3.org/2001/XMLSchema" xmlns:p="http://schemas.microsoft.com/office/2006/metadata/properties" xmlns:ns1="http://schemas.microsoft.com/sharepoint/v3" xmlns:ns2="05e94842-7e9a-43d3-a023-a5f04f032842" xmlns:ns3="http://schemas.microsoft.com/sharepoint/v3/fields" xmlns:ns4="03c74fcc-b4d4-4d4e-83ee-c9c327682b0f" targetNamespace="http://schemas.microsoft.com/office/2006/metadata/properties" ma:root="true" ma:fieldsID="330707f43e84c7b50a770517cd277f09" ns1:_="" ns2:_="" ns3:_="" ns4:_="">
    <xsd:import namespace="http://schemas.microsoft.com/sharepoint/v3"/>
    <xsd:import namespace="05e94842-7e9a-43d3-a023-a5f04f032842"/>
    <xsd:import namespace="http://schemas.microsoft.com/sharepoint/v3/fields"/>
    <xsd:import namespace="03c74fcc-b4d4-4d4e-83ee-c9c327682b0f"/>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b299c646e582482fb9ed797643e81c70" ma:index="16"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9"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21"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c74fcc-b4d4-4d4e-83ee-c9c327682b0f"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j41a025d9000464ea9cf6db962ba6d3c xmlns="05e94842-7e9a-43d3-a023-a5f04f032842">
      <Terms xmlns="http://schemas.microsoft.com/office/infopath/2007/PartnerControls"/>
    </j41a025d9000464ea9cf6db962ba6d3c>
    <l685540e4eb74f43a6beafdd4ed810f7 xmlns="05e94842-7e9a-43d3-a023-a5f04f032842">
      <Terms xmlns="http://schemas.microsoft.com/office/infopath/2007/PartnerControls"/>
    </l685540e4eb74f43a6beafdd4ed810f7>
    <RightsOfUse2 xmlns="03c74fcc-b4d4-4d4e-83ee-c9c327682b0f">Fri afbenyttelse</RightsOfUse2>
    <b299c646e582482fb9ed797643e81c70 xmlns="05e94842-7e9a-43d3-a023-a5f04f032842">
      <Terms xmlns="http://schemas.microsoft.com/office/infopath/2007/PartnerControls"/>
    </b299c646e582482fb9ed797643e81c70>
    <PublishingStartDate xmlns="http://schemas.microsoft.com/sharepoint/v3" xsi:nil="true"/>
    <Samtykkenummer_x0020__x0028_EKSTRA_x0020_FELT_x0029_ xmlns="05e94842-7e9a-43d3-a023-a5f04f032842" xsi:nil="true"/>
    <wic_System_Copyright xmlns="http://schemas.microsoft.com/sharepoint/v3/fields" xsi:nil="true"/>
    <Samtykkenummer xmlns="05e94842-7e9a-43d3-a023-a5f04f032842" xsi:nil="true"/>
    <_dlc_DocId xmlns="05e94842-7e9a-43d3-a023-a5f04f032842" xsi:nil="true"/>
    <TaxCatchAll xmlns="05e94842-7e9a-43d3-a023-a5f04f032842"/>
    <_dlc_DocIdUrl xmlns="05e94842-7e9a-43d3-a023-a5f04f032842">
      <Url>https://www.rigshospitalet.dk/arkiv/videncenter-for-specialiseret-hjemmebehandling/hjaelp-til-hjemmebehandling/_layouts/15/DocIdRedir.aspx?ID=HRIGSHOS-652706060-2</Url>
      <Description>HRIGSHOS-652706060-2</Description>
    </_dlc_DocIdUrl>
    <PublishingExpirationDate xmlns="http://schemas.microsoft.com/sharepoint/v3" xsi:nil="true"/>
    <Dokumenttype xmlns="05e94842-7e9a-43d3-a023-a5f04f032842" xsi:nil="true"/>
    <Yderligere_x0020_information xmlns="05e94842-7e9a-43d3-a023-a5f04f032842" xsi:nil="true"/>
    <Sidst_x0020_opdateret xmlns="05e94842-7e9a-43d3-a023-a5f04f032842" xsi:nil="true"/>
    <_dlc_DocIdPersistId xmlns="05e94842-7e9a-43d3-a023-a5f04f032842">false</_dlc_DocIdPersistId>
  </documentManagement>
</p:properties>
</file>

<file path=customXml/itemProps1.xml><?xml version="1.0" encoding="utf-8"?>
<ds:datastoreItem xmlns:ds="http://schemas.openxmlformats.org/officeDocument/2006/customXml" ds:itemID="{7A4D1182-DC85-4AC9-9D42-B48E0149DC14}"/>
</file>

<file path=customXml/itemProps2.xml><?xml version="1.0" encoding="utf-8"?>
<ds:datastoreItem xmlns:ds="http://schemas.openxmlformats.org/officeDocument/2006/customXml" ds:itemID="{4218328E-3F3A-4E63-B7F0-B12C4A2D7877}"/>
</file>

<file path=customXml/itemProps3.xml><?xml version="1.0" encoding="utf-8"?>
<ds:datastoreItem xmlns:ds="http://schemas.openxmlformats.org/officeDocument/2006/customXml" ds:itemID="{57DAE2FB-BD44-4D55-B503-440BB1B11A88}"/>
</file>

<file path=customXml/itemProps4.xml><?xml version="1.0" encoding="utf-8"?>
<ds:datastoreItem xmlns:ds="http://schemas.openxmlformats.org/officeDocument/2006/customXml" ds:itemID="{8AC900D5-7153-45A0-8548-E6A1F07756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Navngivne områder</vt:lpstr>
      </vt:variant>
      <vt:variant>
        <vt:i4>10</vt:i4>
      </vt:variant>
    </vt:vector>
  </HeadingPairs>
  <TitlesOfParts>
    <vt:vector size="25" baseType="lpstr">
      <vt:lpstr>Udmøntning</vt:lpstr>
      <vt:lpstr>Vejledning</vt:lpstr>
      <vt:lpstr>Fane1 " Overordnet skema"</vt:lpstr>
      <vt:lpstr>Fane2 "Aktivitet"</vt:lpstr>
      <vt:lpstr>Fane3 "løn"</vt:lpstr>
      <vt:lpstr>Fane5"Etablering"</vt:lpstr>
      <vt:lpstr>Fane4 "Øvrig Drift"</vt:lpstr>
      <vt:lpstr>Fane6 "tværgående ydelser"</vt:lpstr>
      <vt:lpstr>Fane7"Medicinudgifter"</vt:lpstr>
      <vt:lpstr>Fane8 "Leverancemål"</vt:lpstr>
      <vt:lpstr>Spec. personale&amp;drift</vt:lpstr>
      <vt:lpstr>Eksempel spec. per&amp;drift</vt:lpstr>
      <vt:lpstr>Gennemsnitsløn RH</vt:lpstr>
      <vt:lpstr>DRG takster</vt:lpstr>
      <vt:lpstr>Mark-up</vt:lpstr>
      <vt:lpstr>'DRG takster'!DRG_TAKSTER_2020</vt:lpstr>
      <vt:lpstr>'Eksempel spec. per&amp;drift'!Udskriftsområde</vt:lpstr>
      <vt:lpstr>'Fane1 " Overordnet skema"'!Udskriftsområde</vt:lpstr>
      <vt:lpstr>'Fane2 "Aktivitet"'!Udskriftsområde</vt:lpstr>
      <vt:lpstr>'Fane3 "løn"'!Udskriftsområde</vt:lpstr>
      <vt:lpstr>'Fane4 "Øvrig Drift"'!Udskriftsområde</vt:lpstr>
      <vt:lpstr>'Fane5"Etablering"'!Udskriftsområde</vt:lpstr>
      <vt:lpstr>'Fane6 "tværgående ydelser"'!Udskriftsområde</vt:lpstr>
      <vt:lpstr>'Fane8 "Leverancemål"'!Udskriftsområde</vt:lpstr>
      <vt:lpstr>'Spec. personale&amp;drift'!Udskriftsområde</vt:lpstr>
    </vt:vector>
  </TitlesOfParts>
  <Company>RH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RH</dc:creator>
  <cp:lastModifiedBy>Sigrid Weng Hansen</cp:lastModifiedBy>
  <cp:lastPrinted>2017-01-05T10:42:26Z</cp:lastPrinted>
  <dcterms:created xsi:type="dcterms:W3CDTF">2009-06-25T12:01:25Z</dcterms:created>
  <dcterms:modified xsi:type="dcterms:W3CDTF">2022-03-18T10:38:10Z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ggedtags">
    <vt:lpwstr/>
  </property>
  <property fmtid="{D5CDD505-2E9C-101B-9397-08002B2CF9AE}" pid="3" name="ContentTypeId">
    <vt:lpwstr>0x0101007EC21610C4DEFE499968BF76CA933636</vt:lpwstr>
  </property>
  <property fmtid="{D5CDD505-2E9C-101B-9397-08002B2CF9AE}" pid="4" name="division">
    <vt:lpwstr/>
  </property>
  <property fmtid="{D5CDD505-2E9C-101B-9397-08002B2CF9AE}" pid="5" name="_dlc_DocIdItemGuid">
    <vt:lpwstr>3d7826ba-ec1d-4620-8795-0915b6ef400c</vt:lpwstr>
  </property>
  <property fmtid="{D5CDD505-2E9C-101B-9397-08002B2CF9AE}" pid="6" name="unit">
    <vt:lpwstr/>
  </property>
  <property fmtid="{D5CDD505-2E9C-101B-9397-08002B2CF9AE}" pid="7" name="Order">
    <vt:r8>200</vt:r8>
  </property>
  <property fmtid="{D5CDD505-2E9C-101B-9397-08002B2CF9AE}" pid="8" name="xd_Signature">
    <vt:bool>false</vt:bool>
  </property>
  <property fmtid="{D5CDD505-2E9C-101B-9397-08002B2CF9AE}" pid="9" name="xd_ProgID">
    <vt:lpwstr/>
  </property>
  <property fmtid="{D5CDD505-2E9C-101B-9397-08002B2CF9AE}" pid="10" name="_SourceUrl">
    <vt:lpwstr/>
  </property>
  <property fmtid="{D5CDD505-2E9C-101B-9397-08002B2CF9AE}" pid="11" name="_SharedFileIndex">
    <vt:lpwstr/>
  </property>
  <property fmtid="{D5CDD505-2E9C-101B-9397-08002B2CF9AE}" pid="12" name="TemplateUrl">
    <vt:lpwstr/>
  </property>
  <property fmtid="{D5CDD505-2E9C-101B-9397-08002B2CF9AE}" pid="13" name="ComplianceAssetId">
    <vt:lpwstr/>
  </property>
</Properties>
</file>