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2.xml" ContentType="application/vnd.openxmlformats-officedocument.spreadsheetml.comments+xml"/>
  <Override PartName="/xl/externalLinks/externalLink1.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965" yWindow="405" windowWidth="19200" windowHeight="11640" tabRatio="0"/>
  </bookViews>
  <sheets>
    <sheet name="Afregning" sheetId="69" r:id="rId1"/>
    <sheet name="Standardværdier" sheetId="3" state="hidden" r:id="rId2"/>
  </sheets>
  <externalReferences>
    <externalReference r:id="rId3"/>
  </externalReferences>
  <definedNames>
    <definedName name="AEnr" localSheetId="0">Afregning!$E$8</definedName>
    <definedName name="AEnr">#REF!</definedName>
    <definedName name="Ansættelse">Standardværdier!$C$195:$C$198</definedName>
    <definedName name="Ansættelsesforhold">[1]Standardværdier!$C$195:$C$198</definedName>
    <definedName name="Dato_Slut">Standardværdier!$D$183</definedName>
    <definedName name="Dato_Start">Standardværdier!$D$182</definedName>
    <definedName name="Diaeter">Standardværdier!$96:$175</definedName>
    <definedName name="Diæter_Ny">Standardværdier!$96:$174</definedName>
    <definedName name="Faste_Konti_Opslag">Standardværdier!$C$74:$D$75</definedName>
    <definedName name="Koersel">Standardværdier!$86:$89</definedName>
    <definedName name="Kolonnekorrektion">Standardværdier!$D$187</definedName>
    <definedName name="Køn">#REF!</definedName>
    <definedName name="Køn2">Standardværdier!$C$190:$C$193</definedName>
    <definedName name="Lande_Opslag">Standardværdier!$C$96:$C$174</definedName>
    <definedName name="Omk_Opslag">Standardværdier!$C$7:$C$71</definedName>
    <definedName name="Omkostningskonti">Standardværdier!$C$7:$D$71</definedName>
    <definedName name="Omkostningsområde" localSheetId="0">Afregning!$C$72:$E$86</definedName>
    <definedName name="Omkostningsområde">#REF!</definedName>
    <definedName name="PSP_Element">Afregning!$M$8</definedName>
    <definedName name="_xlnm.Print_Area" localSheetId="1">Standardværdier!$A$1:$F$179</definedName>
  </definedNames>
  <calcPr calcId="145621"/>
  <webPublishObjects count="1">
    <webPublishObject id="28520" divId="Rejseafregning - 2001 - udkast_28520" destinationFile="E:\Dokumenter\Arbejde\Rigshospitalet\M-drev\Regnskabsservice\Rejseafregning\Blanketter\Side.htm" title="Rejseafregning"/>
  </webPublishObjects>
</workbook>
</file>

<file path=xl/calcChain.xml><?xml version="1.0" encoding="utf-8"?>
<calcChain xmlns="http://schemas.openxmlformats.org/spreadsheetml/2006/main">
  <c r="K53" i="69" l="1"/>
  <c r="K27" i="69" l="1"/>
  <c r="N25" i="69" l="1"/>
  <c r="E21" i="69"/>
  <c r="E23" i="69" s="1"/>
  <c r="P95" i="69"/>
  <c r="M86" i="69"/>
  <c r="M84" i="69"/>
  <c r="M82" i="69"/>
  <c r="M80" i="69"/>
  <c r="M78" i="69"/>
  <c r="M76" i="69"/>
  <c r="M74" i="69"/>
  <c r="M72" i="69"/>
  <c r="K49" i="69"/>
  <c r="M59" i="69"/>
  <c r="U8" i="69"/>
  <c r="T8" i="69" s="1"/>
  <c r="E7" i="69" s="1"/>
  <c r="P66" i="69"/>
  <c r="P86" i="69"/>
  <c r="P85" i="69"/>
  <c r="P84" i="69"/>
  <c r="P83" i="69"/>
  <c r="P82" i="69"/>
  <c r="P81" i="69"/>
  <c r="P80" i="69"/>
  <c r="P79" i="69"/>
  <c r="P78" i="69"/>
  <c r="P77" i="69"/>
  <c r="P76" i="69"/>
  <c r="P75" i="69"/>
  <c r="P74" i="69"/>
  <c r="L72" i="69"/>
  <c r="L86" i="69"/>
  <c r="L84" i="69"/>
  <c r="L82" i="69"/>
  <c r="L80" i="69"/>
  <c r="L78" i="69"/>
  <c r="L76" i="69"/>
  <c r="L74" i="69"/>
  <c r="P72" i="69"/>
  <c r="K66" i="69"/>
  <c r="N66" i="69" s="1"/>
  <c r="P41" i="69"/>
  <c r="O41" i="69"/>
  <c r="O39" i="69"/>
  <c r="P39" i="69" s="1"/>
  <c r="L45" i="69"/>
  <c r="L86" i="3"/>
  <c r="M86" i="3" s="1"/>
  <c r="N86" i="3" s="1"/>
  <c r="L95" i="3"/>
  <c r="M95" i="3"/>
  <c r="N95" i="3" s="1"/>
  <c r="B96" i="3"/>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K45" i="69"/>
  <c r="G49" i="69" s="1"/>
  <c r="M88" i="69" l="1"/>
  <c r="N88" i="69" s="1"/>
  <c r="K57" i="69"/>
  <c r="K55" i="69"/>
  <c r="K51" i="69"/>
  <c r="M49" i="69"/>
  <c r="G51" i="69"/>
  <c r="M51" i="69" l="1"/>
  <c r="M55" i="69"/>
  <c r="M53" i="69"/>
  <c r="M57" i="69"/>
  <c r="M61" i="69" l="1"/>
  <c r="N61" i="69" s="1"/>
  <c r="N93" i="69" s="1"/>
  <c r="N99" i="69" s="1"/>
</calcChain>
</file>

<file path=xl/comments1.xml><?xml version="1.0" encoding="utf-8"?>
<comments xmlns="http://schemas.openxmlformats.org/spreadsheetml/2006/main">
  <authors>
    <author>Kuno Hansen</author>
    <author>Thomas Jeppson</author>
    <author>RH23582</author>
    <author>Thomas RH12511 Jeppson</author>
  </authors>
  <commentList>
    <comment ref="E8" authorId="0">
      <text>
        <r>
          <rPr>
            <sz val="8"/>
            <color indexed="81"/>
            <rFont val="Tahoma"/>
            <charset val="1"/>
          </rPr>
          <t>Omkostningsstedet består af 9 cifre</t>
        </r>
      </text>
    </comment>
    <comment ref="C12" authorId="1">
      <text>
        <r>
          <rPr>
            <b/>
            <sz val="8"/>
            <color indexed="81"/>
            <rFont val="Tahoma"/>
            <family val="2"/>
          </rPr>
          <t>Udlægshavende/rejsende:</t>
        </r>
        <r>
          <rPr>
            <sz val="8"/>
            <color indexed="81"/>
            <rFont val="Tahoma"/>
            <family val="2"/>
          </rPr>
          <t xml:space="preserve">
Her udfyldes de personlige informationer vedrørende dig som udlægshaver og/ eller rejsende.
Alle felter skal udfyldes for at kunne behandle rafregningen. Informationerne skal blandt andet benyttes til at rapportere til Skattevæsenet i forbindelse med de skattefri ydelser - time- og dagpenge samt kørselsgodtgørelse.</t>
        </r>
      </text>
    </comment>
    <comment ref="E14" authorId="0">
      <text>
        <r>
          <rPr>
            <sz val="8"/>
            <color indexed="81"/>
            <rFont val="Tahoma"/>
            <family val="2"/>
          </rPr>
          <t>Her indtastes udlægshavers navn. Som minimum skal fornavn og efternavn oplyses.</t>
        </r>
      </text>
    </comment>
    <comment ref="L14" authorId="0">
      <text>
        <r>
          <rPr>
            <b/>
            <sz val="8"/>
            <color indexed="81"/>
            <rFont val="Tahoma"/>
            <family val="2"/>
          </rPr>
          <t>OBS:</t>
        </r>
        <r>
          <rPr>
            <sz val="8"/>
            <color indexed="81"/>
            <rFont val="Tahoma"/>
            <family val="2"/>
          </rPr>
          <t xml:space="preserve"> Her indtastes udlægshavers privatadresse (Ikke ansættelsesstedets adresse).</t>
        </r>
      </text>
    </comment>
    <comment ref="E20" authorId="0">
      <text>
        <r>
          <rPr>
            <sz val="8"/>
            <color indexed="81"/>
            <rFont val="Tahoma"/>
            <family val="2"/>
          </rPr>
          <t xml:space="preserve">Alle 10 cifre i CPR-nr </t>
        </r>
        <r>
          <rPr>
            <b/>
            <sz val="8"/>
            <color indexed="81"/>
            <rFont val="Tahoma"/>
            <family val="2"/>
          </rPr>
          <t xml:space="preserve">skal </t>
        </r>
        <r>
          <rPr>
            <sz val="8"/>
            <color indexed="81"/>
            <rFont val="Tahoma"/>
            <family val="2"/>
          </rPr>
          <t xml:space="preserve">indtastes.
Indtast dit CPR-nr således:
XXXXXXXXXX
Ingen bindestreg efter det 6. ciffer.
</t>
        </r>
        <r>
          <rPr>
            <b/>
            <sz val="8"/>
            <color indexed="81"/>
            <rFont val="Tahoma"/>
            <family val="2"/>
          </rPr>
          <t>VIGTIGT:</t>
        </r>
        <r>
          <rPr>
            <sz val="8"/>
            <color indexed="81"/>
            <rFont val="Tahoma"/>
            <family val="2"/>
          </rPr>
          <t xml:space="preserve"> Er udlægshaver udenlandsk statsborger, skal personens fødselsdato oplyses!</t>
        </r>
      </text>
    </comment>
    <comment ref="E21" authorId="0">
      <text>
        <r>
          <rPr>
            <sz val="8"/>
            <color indexed="81"/>
            <rFont val="Tahoma"/>
            <family val="2"/>
          </rPr>
          <t>Hvis du har indtastet dit CPR-nr korrekt vil der her stå "Cpr-nummer OK". Vi har dog erfaret at der er problemer med kontrolfeltet ved anvendelse af ældre versioner af Excel samt hvis dit CPR-nr slutter med 0. Er dette tilfældet skriver du blot dit CPR-nr én gang mere i dette felt som kontrol.</t>
        </r>
      </text>
    </comment>
    <comment ref="E23" authorId="0">
      <text>
        <r>
          <rPr>
            <sz val="8"/>
            <color indexed="81"/>
            <rFont val="Tahoma"/>
            <family val="2"/>
          </rPr>
          <t>Dette er et kontrolfelt, der kontrollerer om du har indtastet et gyldigt CPR-nr. Der skal derfor ikke indtastes noget i dette felt</t>
        </r>
      </text>
    </comment>
    <comment ref="L27" authorId="0">
      <text>
        <r>
          <rPr>
            <sz val="8"/>
            <color indexed="81"/>
            <rFont val="Tahoma"/>
            <family val="2"/>
          </rPr>
          <t xml:space="preserve">Hvis du har en udenlandsk bankkonto indtastes her dit IBAN-nr.
</t>
        </r>
        <r>
          <rPr>
            <b/>
            <sz val="8"/>
            <color indexed="81"/>
            <rFont val="Tahoma"/>
            <family val="2"/>
          </rPr>
          <t>VIGTIGT:</t>
        </r>
        <r>
          <rPr>
            <sz val="8"/>
            <color indexed="81"/>
            <rFont val="Tahoma"/>
            <family val="2"/>
          </rPr>
          <t xml:space="preserve"> Er din bankkonto amerikansk eller canadisk, skal du her indtaste både din SWIFT-code og ABA / Routing-number.</t>
        </r>
      </text>
    </comment>
    <comment ref="C30" authorId="1">
      <text>
        <r>
          <rPr>
            <b/>
            <sz val="8"/>
            <color indexed="81"/>
            <rFont val="Tahoma"/>
            <family val="2"/>
          </rPr>
          <t>Informationer om udlæg/rejse:</t>
        </r>
        <r>
          <rPr>
            <sz val="8"/>
            <color indexed="81"/>
            <rFont val="Tahoma"/>
            <family val="2"/>
          </rPr>
          <t xml:space="preserve">
Her anføres hvad formålet med denne afregning er - hvor man har været henne og  i hvor lang tid.
Endvidere angives her de kurser der skal benyttes i rejseafregningen.
Denne rubrik skal altid udfyldes.</t>
        </r>
      </text>
    </comment>
    <comment ref="E31" authorId="2">
      <text>
        <r>
          <rPr>
            <b/>
            <sz val="10"/>
            <color indexed="81"/>
            <rFont val="Tahoma"/>
            <family val="2"/>
          </rPr>
          <t>Formål:</t>
        </r>
        <r>
          <rPr>
            <sz val="10"/>
            <color indexed="81"/>
            <rFont val="Tahoma"/>
            <family val="2"/>
          </rPr>
          <t xml:space="preserve">
Formål skal altid oplyses uanset hvor indlysende det måtte være ud fra evt. vedlagte bilag. Formål skal beskrives således at det éntydigt ses at udgiften har relation til Rigshospitalet og/ eller projekt.</t>
        </r>
      </text>
    </comment>
    <comment ref="P31" authorId="0">
      <text>
        <r>
          <rPr>
            <sz val="8"/>
            <color indexed="81"/>
            <rFont val="Tahoma"/>
            <family val="2"/>
          </rPr>
          <t>Her ses kursen på danske kroner. Såfremt du har haft udlæg i andre valutaer, skal du indtaste kurserne for disse i felterne herunder.</t>
        </r>
      </text>
    </comment>
    <comment ref="P32" authorId="0">
      <text>
        <r>
          <rPr>
            <sz val="8"/>
            <color indexed="81"/>
            <rFont val="Tahoma"/>
            <family val="2"/>
          </rPr>
          <t xml:space="preserve">Her indtastes kursen på Euro såfremt du har haft udlæg i Euro. Når kursen er indtastet, kan den vælges i rullegardinet i valutakolonnen under </t>
        </r>
        <r>
          <rPr>
            <b/>
            <sz val="8"/>
            <color indexed="81"/>
            <rFont val="Tahoma"/>
            <family val="2"/>
          </rPr>
          <t>Omkostninger</t>
        </r>
        <r>
          <rPr>
            <sz val="8"/>
            <color indexed="81"/>
            <rFont val="Tahoma"/>
            <family val="2"/>
          </rPr>
          <t>.</t>
        </r>
      </text>
    </comment>
    <comment ref="N33" authorId="0">
      <text>
        <r>
          <rPr>
            <sz val="8"/>
            <color indexed="81"/>
            <rFont val="Tahoma"/>
            <family val="2"/>
          </rPr>
          <t xml:space="preserve">Her kan du indtaste en valuta efter eget valg.
Fx USD, GBP, SEK, NOK etc.
</t>
        </r>
      </text>
    </comment>
    <comment ref="P33" authorId="0">
      <text>
        <r>
          <rPr>
            <sz val="8"/>
            <color indexed="81"/>
            <rFont val="Tahoma"/>
            <charset val="1"/>
          </rPr>
          <t>Her indtastes kursen på den valgte valuta.
Du kan finde valutakurser på www.valutakurser.dk
Såfremt kursen på udlægsdatoen afviger markant fra dagskursen, skal du anvende kursen på udlægsdatoen.</t>
        </r>
      </text>
    </comment>
    <comment ref="N34" authorId="0">
      <text>
        <r>
          <rPr>
            <sz val="8"/>
            <color indexed="81"/>
            <rFont val="Tahoma"/>
            <charset val="1"/>
          </rPr>
          <t>Her kan du indtaste en valuta efter eget valg.
Fx USD, GBP, SEK, NOK etc.</t>
        </r>
      </text>
    </comment>
    <comment ref="P34" authorId="0">
      <text>
        <r>
          <rPr>
            <sz val="8"/>
            <color indexed="81"/>
            <rFont val="Tahoma"/>
            <family val="2"/>
          </rPr>
          <t>Her indtastes kursen på den valgte valuta.
Du kan finde valutakurser på www.valutakurser.dk
Såfremt kursen på udlægsdatoen afviger markant fra dagskursen, skal du anvende kursen på udlægsdatoen.</t>
        </r>
      </text>
    </comment>
    <comment ref="K39" authorId="3">
      <text>
        <r>
          <rPr>
            <b/>
            <sz val="8"/>
            <color indexed="81"/>
            <rFont val="Tahoma"/>
            <family val="2"/>
          </rPr>
          <t xml:space="preserve">Indtastning af datoer:
</t>
        </r>
        <r>
          <rPr>
            <sz val="8"/>
            <color indexed="81"/>
            <rFont val="Tahoma"/>
            <family val="2"/>
          </rPr>
          <t>Indtastningen er afhængig af maskinen - men er normalt: DD-MM-ÅÅ
hvor DD = dag, MM = måned og ÅÅ er år - eksempel 31-12-12</t>
        </r>
      </text>
    </comment>
    <comment ref="L39" authorId="3">
      <text>
        <r>
          <rPr>
            <b/>
            <sz val="8"/>
            <color indexed="81"/>
            <rFont val="Tahoma"/>
            <family val="2"/>
          </rPr>
          <t>Indtastning af klokkeslet:</t>
        </r>
        <r>
          <rPr>
            <sz val="8"/>
            <color indexed="81"/>
            <rFont val="Tahoma"/>
            <family val="2"/>
          </rPr>
          <t xml:space="preserve">
Skal indtastes som tt:mm.
Det vil sige timer:minutter.
Eksempelvis: 20:10 (10 minutter over 8 om aftenen)</t>
        </r>
      </text>
    </comment>
    <comment ref="M39" authorId="3">
      <text>
        <r>
          <rPr>
            <b/>
            <sz val="8"/>
            <color indexed="81"/>
            <rFont val="Tahoma"/>
            <family val="2"/>
          </rPr>
          <t xml:space="preserve">Indtastning af datoer:
</t>
        </r>
        <r>
          <rPr>
            <sz val="8"/>
            <color indexed="81"/>
            <rFont val="Tahoma"/>
            <family val="2"/>
          </rPr>
          <t>Indtastningen er afhængig af maskinen - men er normalt: DD-MM-ÅÅ
hvor DD = dag, MM = måned og ÅÅ er år - eksempel 31-12-12</t>
        </r>
      </text>
    </comment>
    <comment ref="N39" authorId="3">
      <text>
        <r>
          <rPr>
            <b/>
            <sz val="8"/>
            <color indexed="81"/>
            <rFont val="Tahoma"/>
            <family val="2"/>
          </rPr>
          <t>Indtastning af klokkeslet:</t>
        </r>
        <r>
          <rPr>
            <sz val="8"/>
            <color indexed="81"/>
            <rFont val="Tahoma"/>
            <family val="2"/>
          </rPr>
          <t xml:space="preserve">
Skal indtastes som tt:mm.
Det vil sige timer:minutter.
Eksempelvis: 20:10 (10 minutter over 8 om aftenen)</t>
        </r>
      </text>
    </comment>
    <comment ref="K41" authorId="3">
      <text>
        <r>
          <rPr>
            <b/>
            <sz val="8"/>
            <color indexed="81"/>
            <rFont val="Tahoma"/>
            <family val="2"/>
          </rPr>
          <t xml:space="preserve">Indtastning af datoer:
</t>
        </r>
        <r>
          <rPr>
            <sz val="8"/>
            <color indexed="81"/>
            <rFont val="Tahoma"/>
            <family val="2"/>
          </rPr>
          <t>Indtastningen er afhængig af maskinen - men er normalt: DD-MM-ÅÅ
hvor DD = dag, MM = måned og ÅÅ er år - eksempel 31-12-12</t>
        </r>
      </text>
    </comment>
    <comment ref="L41" authorId="3">
      <text>
        <r>
          <rPr>
            <b/>
            <sz val="8"/>
            <color indexed="81"/>
            <rFont val="Tahoma"/>
            <family val="2"/>
          </rPr>
          <t>Indtastning af klokkeslet:</t>
        </r>
        <r>
          <rPr>
            <sz val="8"/>
            <color indexed="81"/>
            <rFont val="Tahoma"/>
            <family val="2"/>
          </rPr>
          <t xml:space="preserve">
Skal indtastes som tt:mm.
Det vil sige timer:minutter.
Eksempelvis: 20:10 (10 minutter over 8 om aftenen)</t>
        </r>
      </text>
    </comment>
    <comment ref="M41" authorId="3">
      <text>
        <r>
          <rPr>
            <b/>
            <sz val="8"/>
            <color indexed="81"/>
            <rFont val="Tahoma"/>
            <family val="2"/>
          </rPr>
          <t xml:space="preserve">Indtastning af datoer:
</t>
        </r>
        <r>
          <rPr>
            <sz val="8"/>
            <color indexed="81"/>
            <rFont val="Tahoma"/>
            <family val="2"/>
          </rPr>
          <t>Indtastningen er afhængig af maskinen - men er normalt: DD-MM-ÅÅ
hvor DD = dag, MM = måned og ÅÅ er år - eksempel 31-12-12</t>
        </r>
      </text>
    </comment>
    <comment ref="N41" authorId="3">
      <text>
        <r>
          <rPr>
            <b/>
            <sz val="8"/>
            <color indexed="81"/>
            <rFont val="Tahoma"/>
            <family val="2"/>
          </rPr>
          <t>Indtastning af klokkeslet:</t>
        </r>
        <r>
          <rPr>
            <sz val="8"/>
            <color indexed="81"/>
            <rFont val="Tahoma"/>
            <family val="2"/>
          </rPr>
          <t xml:space="preserve">
Skal indtastes som tt:mm.
Det vil sige timer:minutter.
Eksempelvis: 20:10 (10 minutter over 8 om aftenen)</t>
        </r>
      </text>
    </comment>
    <comment ref="C53" authorId="1">
      <text>
        <r>
          <rPr>
            <b/>
            <sz val="8"/>
            <color indexed="81"/>
            <rFont val="Tahoma"/>
            <family val="2"/>
          </rPr>
          <t>Måltidsfradrag:</t>
        </r>
        <r>
          <rPr>
            <sz val="8"/>
            <color indexed="81"/>
            <rFont val="Tahoma"/>
            <family val="2"/>
          </rPr>
          <t xml:space="preserve">
Time- og dagpengene skal reduceres, hvis den ansatte får gratis måltider i
tilknytning til tjenesterejsen.
Fradraget foretages i den time- og dagpengesats, der er gældende, jf.
herved Bilag 2 med note 2 og Bilag 3 med note 3.
Fradraget udgør følgende:
Morgenmad 15%
Frokost 30%
Middag 30%
Fuld kost 75%
Fremkommer der en tredje decimal på 5 eller mere afrundes opad til
nærmeste hele ørebeløb, ellers nedad.</t>
        </r>
      </text>
    </comment>
    <comment ref="G53" authorId="1">
      <text>
        <r>
          <rPr>
            <b/>
            <sz val="8"/>
            <color indexed="81"/>
            <rFont val="Tahoma"/>
            <family val="2"/>
          </rPr>
          <t>Morgenmåltider:</t>
        </r>
        <r>
          <rPr>
            <sz val="8"/>
            <color indexed="81"/>
            <rFont val="Tahoma"/>
            <family val="2"/>
          </rPr>
          <t xml:space="preserve">
Her indtastes det antal morgenmåltider man har fået betalt af andre under opholdet.
Eks. morgenmad på hotellet, inkluderet i hotelprisen.</t>
        </r>
      </text>
    </comment>
    <comment ref="G55" authorId="1">
      <text>
        <r>
          <rPr>
            <b/>
            <sz val="8"/>
            <color indexed="81"/>
            <rFont val="Tahoma"/>
            <family val="2"/>
          </rPr>
          <t>Frokostmåltider:</t>
        </r>
        <r>
          <rPr>
            <sz val="8"/>
            <color indexed="81"/>
            <rFont val="Tahoma"/>
            <family val="2"/>
          </rPr>
          <t xml:space="preserve">
Her indtastes det antal frokostmåltider man har fået betalt af andre under opholdet.
Eks. frokoster på kursusstedet.</t>
        </r>
      </text>
    </comment>
    <comment ref="G57" authorId="1">
      <text>
        <r>
          <rPr>
            <b/>
            <sz val="8"/>
            <color indexed="81"/>
            <rFont val="Tahoma"/>
            <family val="2"/>
          </rPr>
          <t xml:space="preserve">Middagsmåltider:
</t>
        </r>
        <r>
          <rPr>
            <sz val="8"/>
            <color indexed="81"/>
            <rFont val="Tahoma"/>
            <family val="2"/>
          </rPr>
          <t>Her indtastes det antal middagsmåltider man har fået betalt af andre under opholdet.
Eks. afslutningsmidage inkluderet i prisen.</t>
        </r>
      </text>
    </comment>
    <comment ref="C65" authorId="1">
      <text>
        <r>
          <rPr>
            <b/>
            <sz val="8"/>
            <color indexed="81"/>
            <rFont val="Tahoma"/>
            <family val="2"/>
          </rPr>
          <t>Kørsel i egen bil:</t>
        </r>
        <r>
          <rPr>
            <sz val="8"/>
            <color indexed="81"/>
            <rFont val="Tahoma"/>
            <family val="2"/>
          </rPr>
          <t xml:space="preserve">
Vælg her satsen og indtast antal kilometer som skal godtgøres.
Såfremt der er tale om godtgørelse af et fast beløb (eks. billetpris for togrejse) skal feltet </t>
        </r>
        <r>
          <rPr>
            <b/>
            <i/>
            <sz val="8"/>
            <color indexed="81"/>
            <rFont val="Tahoma"/>
            <family val="2"/>
          </rPr>
          <t>I alt</t>
        </r>
        <r>
          <rPr>
            <sz val="8"/>
            <color indexed="81"/>
            <rFont val="Tahoma"/>
            <family val="2"/>
          </rPr>
          <t xml:space="preserve"> udfyldes. Vælg endvidere togpris.
</t>
        </r>
        <r>
          <rPr>
            <b/>
            <sz val="8"/>
            <color indexed="81"/>
            <rFont val="Tahoma"/>
            <family val="2"/>
          </rPr>
          <t>Bemærk</t>
        </r>
        <r>
          <rPr>
            <sz val="8"/>
            <color indexed="81"/>
            <rFont val="Tahoma"/>
            <family val="2"/>
          </rPr>
          <t xml:space="preserve">
Felterne Afrejsedat, hjemkomstsdato og Antal kilometer skal udfyldes - ellers fremkommer der ikke et beløb i I alt.
</t>
        </r>
      </text>
    </comment>
    <comment ref="M65" authorId="1">
      <text>
        <r>
          <rPr>
            <b/>
            <sz val="8"/>
            <color indexed="81"/>
            <rFont val="Tahoma"/>
            <family val="2"/>
          </rPr>
          <t xml:space="preserve">Fast beløb:
</t>
        </r>
        <r>
          <rPr>
            <sz val="8"/>
            <color indexed="81"/>
            <rFont val="Tahoma"/>
            <family val="2"/>
          </rPr>
          <t xml:space="preserve">Dette benyttes til at angive at der kun udbetales et fast beløb - eks. billetpris for 2. kl. tog.
Vælg "Fast beløb" i feltet til venstre og indtast beløb i dette felt.
</t>
        </r>
        <r>
          <rPr>
            <b/>
            <sz val="8"/>
            <color indexed="81"/>
            <rFont val="Tahoma"/>
            <family val="2"/>
          </rPr>
          <t xml:space="preserve">BEMÆRK
</t>
        </r>
        <r>
          <rPr>
            <sz val="8"/>
            <color indexed="81"/>
            <rFont val="Tahoma"/>
            <family val="2"/>
          </rPr>
          <t>Der skal stadig indtastes det korrekte antal kilometer!</t>
        </r>
      </text>
    </comment>
    <comment ref="G70" authorId="1">
      <text>
        <r>
          <rPr>
            <b/>
            <sz val="8"/>
            <color indexed="81"/>
            <rFont val="Tahoma"/>
            <family val="2"/>
          </rPr>
          <t>Regnskabsservice:</t>
        </r>
        <r>
          <rPr>
            <sz val="8"/>
            <color indexed="81"/>
            <rFont val="Tahoma"/>
            <family val="2"/>
          </rPr>
          <t xml:space="preserve">
Her kan man skrive egen reference til vedlagte bilag!
Dette er meget bevendt såfremt man lægger flere bilag sammen - man kan så klipse bilagene sammen, påføre et nummer og skrive dette nummer på bilagene.</t>
        </r>
      </text>
    </comment>
    <comment ref="I70" authorId="1">
      <text>
        <r>
          <rPr>
            <b/>
            <sz val="8"/>
            <color indexed="81"/>
            <rFont val="Tahoma"/>
            <family val="2"/>
          </rPr>
          <t>Regnskabsservice:</t>
        </r>
        <r>
          <rPr>
            <sz val="8"/>
            <color indexed="81"/>
            <rFont val="Tahoma"/>
            <family val="2"/>
          </rPr>
          <t xml:space="preserve">
Indtast udgiftens størrelse i den givne valuta og angiv valutaen i valtua-feltet. Så omregnes beløbet til DKK.</t>
        </r>
      </text>
    </comment>
    <comment ref="K70" authorId="1">
      <text>
        <r>
          <rPr>
            <b/>
            <sz val="8"/>
            <color indexed="81"/>
            <rFont val="Tahoma"/>
            <family val="2"/>
          </rPr>
          <t>Regnskabsservice:</t>
        </r>
        <r>
          <rPr>
            <sz val="8"/>
            <color indexed="81"/>
            <rFont val="Tahoma"/>
            <family val="2"/>
          </rPr>
          <t xml:space="preserve">
Vælg mellem de valutaer der er angivet tidligere.
Så indsættes den valgte kurs.</t>
        </r>
      </text>
    </comment>
    <comment ref="I95" authorId="0">
      <text>
        <r>
          <rPr>
            <sz val="8"/>
            <color indexed="81"/>
            <rFont val="Tahoma"/>
            <family val="2"/>
          </rPr>
          <t>Udfyld kun dette felt hvis du har modtaget et forskud der skal modregnes i dit udlæg. Her skrives den dato du modtog forskuddet.
I den hvide rubrik længere til højre herfor, indtaster du det beløb du modtog i forskud. Herefter vil dette blive fratrukket dit udlæg.
Såfremt du har modtaget et forskud der er større end dit udlæg, vil der fremkomme et negativt beløb i totalen, som skal tilbagebetales. I så fald vil du modtage en mail med nærmere instrukser herom.</t>
        </r>
      </text>
    </comment>
  </commentList>
</comments>
</file>

<file path=xl/comments2.xml><?xml version="1.0" encoding="utf-8"?>
<comments xmlns="http://schemas.openxmlformats.org/spreadsheetml/2006/main">
  <authors>
    <author>Thomas Jeppson</author>
  </authors>
  <commentList>
    <comment ref="D182" authorId="0">
      <text>
        <r>
          <rPr>
            <b/>
            <sz val="8"/>
            <color indexed="81"/>
            <rFont val="Tahoma"/>
            <family val="2"/>
          </rPr>
          <t>Thomas Jeppson:</t>
        </r>
        <r>
          <rPr>
            <sz val="8"/>
            <color indexed="81"/>
            <rFont val="Tahoma"/>
            <family val="2"/>
          </rPr>
          <t xml:space="preserve">
Her tastes 01-01-xx for det år der tidligst er satser for</t>
        </r>
      </text>
    </comment>
    <comment ref="D183" authorId="0">
      <text>
        <r>
          <rPr>
            <b/>
            <sz val="8"/>
            <color indexed="81"/>
            <rFont val="Tahoma"/>
            <family val="2"/>
          </rPr>
          <t>Thomas Jeppson:</t>
        </r>
        <r>
          <rPr>
            <sz val="8"/>
            <color indexed="81"/>
            <rFont val="Tahoma"/>
            <family val="2"/>
          </rPr>
          <t xml:space="preserve">
Her indtastes der 31-12 for det indeværende år</t>
        </r>
      </text>
    </comment>
  </commentList>
</comments>
</file>

<file path=xl/sharedStrings.xml><?xml version="1.0" encoding="utf-8"?>
<sst xmlns="http://schemas.openxmlformats.org/spreadsheetml/2006/main" count="459" uniqueCount="329">
  <si>
    <t>ZAR</t>
  </si>
  <si>
    <t>LVL</t>
  </si>
  <si>
    <t>CHF</t>
  </si>
  <si>
    <t>LTL</t>
  </si>
  <si>
    <t>MYR</t>
  </si>
  <si>
    <t>MAD</t>
  </si>
  <si>
    <t>MXN</t>
  </si>
  <si>
    <t>MZM</t>
  </si>
  <si>
    <t>NPR</t>
  </si>
  <si>
    <t>OMR</t>
  </si>
  <si>
    <t>PKR</t>
  </si>
  <si>
    <t>PHP</t>
  </si>
  <si>
    <t>PLN</t>
  </si>
  <si>
    <t>QAR</t>
  </si>
  <si>
    <t>ROL</t>
  </si>
  <si>
    <t>RUR</t>
  </si>
  <si>
    <t>SAR</t>
  </si>
  <si>
    <t>SGD</t>
  </si>
  <si>
    <t>SKK</t>
  </si>
  <si>
    <t>SEK</t>
  </si>
  <si>
    <t>KRW</t>
  </si>
  <si>
    <t>SYP</t>
  </si>
  <si>
    <t>TZS</t>
  </si>
  <si>
    <t>THB</t>
  </si>
  <si>
    <t>CZK</t>
  </si>
  <si>
    <t>TND</t>
  </si>
  <si>
    <t>TRL</t>
  </si>
  <si>
    <t>UAH</t>
  </si>
  <si>
    <t>HUF</t>
  </si>
  <si>
    <t>VEB</t>
  </si>
  <si>
    <t>ZMK</t>
  </si>
  <si>
    <t>ZWD</t>
  </si>
  <si>
    <t>England</t>
  </si>
  <si>
    <t>XXX</t>
  </si>
  <si>
    <t>SydKorea</t>
  </si>
  <si>
    <t>frokost</t>
  </si>
  <si>
    <t>middage</t>
  </si>
  <si>
    <t>Navn</t>
  </si>
  <si>
    <t>Antal</t>
  </si>
  <si>
    <t>Døgn</t>
  </si>
  <si>
    <t>Timer</t>
  </si>
  <si>
    <t>døgn</t>
  </si>
  <si>
    <t>påbegyndte timer</t>
  </si>
  <si>
    <t>Fradrag</t>
  </si>
  <si>
    <t>morgenmad</t>
  </si>
  <si>
    <t>=</t>
  </si>
  <si>
    <t>Dato</t>
  </si>
  <si>
    <t>Kurs</t>
  </si>
  <si>
    <t>Hjemkomst</t>
  </si>
  <si>
    <t>Afrejse</t>
  </si>
  <si>
    <t>Valuta</t>
  </si>
  <si>
    <t>Kontonumre</t>
  </si>
  <si>
    <t>DKK</t>
  </si>
  <si>
    <t>Time- og dagpenge</t>
  </si>
  <si>
    <t>Km-sats</t>
  </si>
  <si>
    <t>Destination</t>
  </si>
  <si>
    <t>Danmark</t>
  </si>
  <si>
    <t>Normal sats</t>
  </si>
  <si>
    <t>Høj sats</t>
  </si>
  <si>
    <t>Land</t>
  </si>
  <si>
    <t>Tyskland</t>
  </si>
  <si>
    <t>Belgien</t>
  </si>
  <si>
    <t>Bulgarien</t>
  </si>
  <si>
    <t>Cypern</t>
  </si>
  <si>
    <t>Estland</t>
  </si>
  <si>
    <t>Finland</t>
  </si>
  <si>
    <t>Frankrig</t>
  </si>
  <si>
    <t>Grækenland</t>
  </si>
  <si>
    <t>Grønland</t>
  </si>
  <si>
    <t>Holland</t>
  </si>
  <si>
    <t>Irland</t>
  </si>
  <si>
    <t>Island</t>
  </si>
  <si>
    <t>Italien</t>
  </si>
  <si>
    <t>Letland</t>
  </si>
  <si>
    <t>Litauen</t>
  </si>
  <si>
    <t>Luxembourg</t>
  </si>
  <si>
    <t>Norge</t>
  </si>
  <si>
    <t>Polen</t>
  </si>
  <si>
    <t>Portugal</t>
  </si>
  <si>
    <t>Rumænien</t>
  </si>
  <si>
    <t>Rusland</t>
  </si>
  <si>
    <t>Schweiz</t>
  </si>
  <si>
    <t>Slovakiet</t>
  </si>
  <si>
    <t>Spanien</t>
  </si>
  <si>
    <t>Storbritannien</t>
  </si>
  <si>
    <t>Sverige</t>
  </si>
  <si>
    <t>Tjekkiet</t>
  </si>
  <si>
    <t>Tyrkiet</t>
  </si>
  <si>
    <t>Ukraine</t>
  </si>
  <si>
    <t>Ungarn</t>
  </si>
  <si>
    <t>Østrig</t>
  </si>
  <si>
    <t>Elfenbenskysten</t>
  </si>
  <si>
    <t>Kenya</t>
  </si>
  <si>
    <t>Marokko</t>
  </si>
  <si>
    <t>Mozambique</t>
  </si>
  <si>
    <t>Sydafrika</t>
  </si>
  <si>
    <t>Tanzania</t>
  </si>
  <si>
    <t>Tunesien</t>
  </si>
  <si>
    <t>Zambia</t>
  </si>
  <si>
    <t>Zimbabwe</t>
  </si>
  <si>
    <t>Argentina</t>
  </si>
  <si>
    <t>Bolivia</t>
  </si>
  <si>
    <t>Brasilien</t>
  </si>
  <si>
    <t>Canada</t>
  </si>
  <si>
    <t>Chile</t>
  </si>
  <si>
    <t>Colombia</t>
  </si>
  <si>
    <t>Cuba</t>
  </si>
  <si>
    <t>Mexico</t>
  </si>
  <si>
    <t>USA</t>
  </si>
  <si>
    <t>Venezuela</t>
  </si>
  <si>
    <t>Bangladesh</t>
  </si>
  <si>
    <t>Bhutan</t>
  </si>
  <si>
    <t>Filippinerne</t>
  </si>
  <si>
    <t>Hong Kong</t>
  </si>
  <si>
    <t>Indien</t>
  </si>
  <si>
    <t>Indonesien</t>
  </si>
  <si>
    <t>Iran</t>
  </si>
  <si>
    <t>Israel</t>
  </si>
  <si>
    <t>Japan</t>
  </si>
  <si>
    <t>Jordan</t>
  </si>
  <si>
    <t>Kina</t>
  </si>
  <si>
    <t>Kuwait</t>
  </si>
  <si>
    <t>Malaysia</t>
  </si>
  <si>
    <t>Nepal</t>
  </si>
  <si>
    <t>Oman</t>
  </si>
  <si>
    <t>Pakistan</t>
  </si>
  <si>
    <t>Qatar</t>
  </si>
  <si>
    <t>Saudi Arabien</t>
  </si>
  <si>
    <t>Arabiske Emirater, De forenede</t>
  </si>
  <si>
    <t>Singapore</t>
  </si>
  <si>
    <t>Syrien</t>
  </si>
  <si>
    <t>Thailand</t>
  </si>
  <si>
    <t>Australien</t>
  </si>
  <si>
    <t>New Zealand</t>
  </si>
  <si>
    <t>Ikke særligt nævnte lande</t>
  </si>
  <si>
    <t>Morgenmad</t>
  </si>
  <si>
    <t>Fuld kost</t>
  </si>
  <si>
    <t>Middag</t>
  </si>
  <si>
    <t>Frokost</t>
  </si>
  <si>
    <t>USD</t>
  </si>
  <si>
    <t>ARS</t>
  </si>
  <si>
    <t>AUD</t>
  </si>
  <si>
    <t>BDT</t>
  </si>
  <si>
    <t>XOF</t>
  </si>
  <si>
    <t>INR</t>
  </si>
  <si>
    <t>BOB</t>
  </si>
  <si>
    <t>NOK</t>
  </si>
  <si>
    <t>BRL</t>
  </si>
  <si>
    <t>BGL</t>
  </si>
  <si>
    <t>CAD</t>
  </si>
  <si>
    <t>CLP</t>
  </si>
  <si>
    <t>COP</t>
  </si>
  <si>
    <t>NZD</t>
  </si>
  <si>
    <t>CUP</t>
  </si>
  <si>
    <t>CYP</t>
  </si>
  <si>
    <t>EGP</t>
  </si>
  <si>
    <t>GBP</t>
  </si>
  <si>
    <t>EEK</t>
  </si>
  <si>
    <t>AED</t>
  </si>
  <si>
    <t>HKD</t>
  </si>
  <si>
    <t>IDR</t>
  </si>
  <si>
    <t>IRR</t>
  </si>
  <si>
    <t>IEP</t>
  </si>
  <si>
    <t>ISK</t>
  </si>
  <si>
    <t>ILS</t>
  </si>
  <si>
    <t>JPY</t>
  </si>
  <si>
    <t>JOD</t>
  </si>
  <si>
    <t>KES</t>
  </si>
  <si>
    <t>CNY</t>
  </si>
  <si>
    <t>KWD</t>
  </si>
  <si>
    <t>Cpr.nr.</t>
  </si>
  <si>
    <t>Formål</t>
  </si>
  <si>
    <t>Kontering</t>
  </si>
  <si>
    <t>Attestation</t>
  </si>
  <si>
    <t>Kontrolleret:</t>
  </si>
  <si>
    <t>Kørsel i egen bil</t>
  </si>
  <si>
    <t>Varighed</t>
  </si>
  <si>
    <t>Nr. i liste</t>
  </si>
  <si>
    <t>Afsnit</t>
  </si>
  <si>
    <t>Time og dagpenge</t>
  </si>
  <si>
    <t>Forskudskonti</t>
  </si>
  <si>
    <t>á kr.</t>
  </si>
  <si>
    <t>EUR</t>
  </si>
  <si>
    <t>kl.</t>
  </si>
  <si>
    <t>-</t>
  </si>
  <si>
    <t>i DKK</t>
  </si>
  <si>
    <t>Sammentælling og total</t>
  </si>
  <si>
    <t>Modtaget</t>
  </si>
  <si>
    <t>Kreditornr.</t>
  </si>
  <si>
    <t>I alt</t>
  </si>
  <si>
    <t>Faste omkostninger</t>
  </si>
  <si>
    <t>Standardværdier</t>
  </si>
  <si>
    <t>Benyttes til opslag i diverse regneark</t>
  </si>
  <si>
    <t>Må ikke rettes!!!</t>
  </si>
  <si>
    <t>kilometer i alt</t>
  </si>
  <si>
    <t>Ægypten</t>
  </si>
  <si>
    <t>Måltidsfradrag</t>
  </si>
  <si>
    <t>Godkendt af</t>
  </si>
  <si>
    <t>Betalingskonti</t>
  </si>
  <si>
    <t>Eurocard</t>
  </si>
  <si>
    <t>Skal der ydes time og dagpenge?</t>
  </si>
  <si>
    <t>Tj. Rejse - Hotel m/morgenmad</t>
  </si>
  <si>
    <t>Tj. Rejse - Hotel u/morgenmad</t>
  </si>
  <si>
    <t>Tj. Rejse - Fly/Tog/Bus/Taxa</t>
  </si>
  <si>
    <t>Ekst. kursus - Brobilletter</t>
  </si>
  <si>
    <t>Ekst. kursus - Hotel m/morgenmad</t>
  </si>
  <si>
    <t>Ekst. kursus - Hotel u/morgenmad</t>
  </si>
  <si>
    <t>Ekst. kursus - Fly/Tog/Bus/Taxa</t>
  </si>
  <si>
    <t>Rejserute(r)</t>
  </si>
  <si>
    <t>Ekst. kursus - Forplejning</t>
  </si>
  <si>
    <t>Tj. Rejse - Brobilletter/parkering mv.</t>
  </si>
  <si>
    <t>Gaver m.v.</t>
  </si>
  <si>
    <t>Porto og frimærker</t>
  </si>
  <si>
    <r>
      <t>Beløb</t>
    </r>
    <r>
      <rPr>
        <b/>
        <i/>
        <sz val="8"/>
        <rFont val="Arial"/>
        <family val="2"/>
      </rPr>
      <t xml:space="preserve"> (i valuta)</t>
    </r>
  </si>
  <si>
    <t>Analyser, andre</t>
  </si>
  <si>
    <t>Andet Inventar og Lign.</t>
  </si>
  <si>
    <t>Andre Medicinalvarer</t>
  </si>
  <si>
    <t>Annoncering</t>
  </si>
  <si>
    <t>Apparatur og Instrumenter</t>
  </si>
  <si>
    <t>AV-Udstyr</t>
  </si>
  <si>
    <t>Behandlingsudgifter andre Hosp./Afd.</t>
  </si>
  <si>
    <t>Beklædning</t>
  </si>
  <si>
    <t>Benzinforbrug</t>
  </si>
  <si>
    <t>Blodposer m.v.</t>
  </si>
  <si>
    <t>Blodprodukter</t>
  </si>
  <si>
    <t>Blomster/Julepynt/Juletræ</t>
  </si>
  <si>
    <t>Bøger, aviser, særtryk m.m.</t>
  </si>
  <si>
    <t>Diverse EDB-Service Bureauer</t>
  </si>
  <si>
    <t>Diverse Sygeplejartikler</t>
  </si>
  <si>
    <t>Fast Telefonabonnement</t>
  </si>
  <si>
    <t>Forsøgsdyr/Foder</t>
  </si>
  <si>
    <t>Fragt og Klarering m.v.</t>
  </si>
  <si>
    <t>Gebyr Dyreforsøg</t>
  </si>
  <si>
    <t>Gebyr Levnedsmiddelkontrollen</t>
  </si>
  <si>
    <t>Husleje i Øvrigt</t>
  </si>
  <si>
    <t>Kongres og kursusgebyr</t>
  </si>
  <si>
    <t>Konsulentbistand</t>
  </si>
  <si>
    <t>Kontingenter</t>
  </si>
  <si>
    <t>Kontorartikler</t>
  </si>
  <si>
    <t>Kurerpost</t>
  </si>
  <si>
    <t>Kursusafgifter</t>
  </si>
  <si>
    <t>Leas. &amp; Leje,App. &amp; Udstyr</t>
  </si>
  <si>
    <t>Lægeerklæringer</t>
  </si>
  <si>
    <t>Lægelig Bistand</t>
  </si>
  <si>
    <t>Materialer til Undersøgelse</t>
  </si>
  <si>
    <t>Mindre Behandlingsartikler</t>
  </si>
  <si>
    <t>Morarenter</t>
  </si>
  <si>
    <t>Parkering på Rh's Område</t>
  </si>
  <si>
    <t>Patienttransport</t>
  </si>
  <si>
    <t>Radioaktive Stoffer</t>
  </si>
  <si>
    <t>Reagenser</t>
  </si>
  <si>
    <t>Rengøringsartikler</t>
  </si>
  <si>
    <t>Repræsentation, Eksternt</t>
  </si>
  <si>
    <t>Repræsentation, Internt</t>
  </si>
  <si>
    <t>Røgtenfilm</t>
  </si>
  <si>
    <t>Telef.,Telefax,Mobiltelf.</t>
  </si>
  <si>
    <t>Telefon - trafik og samtaleafgift</t>
  </si>
  <si>
    <t>Tj. Rejse - Forplejning</t>
  </si>
  <si>
    <t>Toldomkostninger</t>
  </si>
  <si>
    <t>Øvrige Rep.-&amp; Vedligeholdelse udg.</t>
  </si>
  <si>
    <t>Øvrige Transportudgifter</t>
  </si>
  <si>
    <t>Informationer om udlæg/rejse</t>
  </si>
  <si>
    <t>Fast beløb</t>
  </si>
  <si>
    <t>Omkostninger i alt</t>
  </si>
  <si>
    <t>Udlægshaver</t>
  </si>
  <si>
    <t>Udlægshaver/rejsende (alle felter skal udfyldes):</t>
  </si>
  <si>
    <t>Patientaktiviteter</t>
  </si>
  <si>
    <t>Modtaget forskud - udbetalt den</t>
  </si>
  <si>
    <t>IT-udstyr over 20.000,-</t>
  </si>
  <si>
    <t>IT-udstyr under 20.000,-</t>
  </si>
  <si>
    <t>IT-udstyr service-vedligehold</t>
  </si>
  <si>
    <t>IT - Datakommunikation</t>
  </si>
  <si>
    <t>IT - Dataabonnementer</t>
  </si>
  <si>
    <t>Datoer</t>
  </si>
  <si>
    <t>Tidligste dato</t>
  </si>
  <si>
    <t>Seneste dato</t>
  </si>
  <si>
    <t>Her indtastes de nye år (med årstal og satser) til højre for de nuværende</t>
  </si>
  <si>
    <t>VIGTIGT: Skal der tilføjes konti - skal disse indsættes MELLEM nogle eksisterende konti (eller er referencerne ikke korrekte)</t>
  </si>
  <si>
    <t>Hvert år skal SENESTE DATO opdateres</t>
  </si>
  <si>
    <t>Diverse</t>
  </si>
  <si>
    <t>Kolonnekorrektion</t>
  </si>
  <si>
    <t>REJSEGODTGØRELSE</t>
  </si>
  <si>
    <t>KØRSEL</t>
  </si>
  <si>
    <t>Omkostninger</t>
  </si>
  <si>
    <t>Stilling</t>
  </si>
  <si>
    <t>Forbeholdt bogholderiet</t>
  </si>
  <si>
    <t/>
  </si>
  <si>
    <t>Postnr./by</t>
  </si>
  <si>
    <t>Klinik/Afd.</t>
  </si>
  <si>
    <t>HRU-Lønart</t>
  </si>
  <si>
    <t>Artskonto</t>
  </si>
  <si>
    <t>Omkostningssted</t>
  </si>
  <si>
    <t>PSP</t>
  </si>
  <si>
    <t>Gade</t>
  </si>
  <si>
    <t>Køn</t>
  </si>
  <si>
    <t>Mand</t>
  </si>
  <si>
    <t>Kvinde</t>
  </si>
  <si>
    <t>Male</t>
  </si>
  <si>
    <t>Female</t>
  </si>
  <si>
    <t>Udbetales til NEM-konto</t>
  </si>
  <si>
    <t xml:space="preserve">Udbetales sammen med løn </t>
  </si>
  <si>
    <t>Kontrol af Cpr-nr:</t>
  </si>
  <si>
    <t>Standardsats</t>
  </si>
  <si>
    <t>Sendt til HRU d.</t>
  </si>
  <si>
    <t>eller</t>
  </si>
  <si>
    <t>Banknavn</t>
  </si>
  <si>
    <t>Nej</t>
  </si>
  <si>
    <t>Til udbetaling</t>
  </si>
  <si>
    <t>Omk/PSP</t>
  </si>
  <si>
    <t>Er PSP validt (delvis validering)</t>
  </si>
  <si>
    <t>Er omk/psp korekt udfyldt:</t>
  </si>
  <si>
    <t>E-mail:</t>
  </si>
  <si>
    <t>Arbejds-tlf.:</t>
  </si>
  <si>
    <t>Privat-tlf.:</t>
  </si>
  <si>
    <t>Er din udenlandske bankkonto fra USA eller Canada?</t>
  </si>
  <si>
    <t>Ansættelsesforhold:</t>
  </si>
  <si>
    <t>Ansat ved Rigshospitalet - Har tj.nr</t>
  </si>
  <si>
    <t>Ansættelsesforhold</t>
  </si>
  <si>
    <t>Ansat i udefunktion til RH - Har tj.nr</t>
  </si>
  <si>
    <t>Forsøgsperson</t>
  </si>
  <si>
    <t>Andet / Ikke ansat</t>
  </si>
  <si>
    <t>Ja</t>
  </si>
  <si>
    <t>Kan søge om dagpenge?</t>
  </si>
  <si>
    <t>Afregning af udlæg / Rejseafregning 2014</t>
  </si>
  <si>
    <t>Bilagsnr</t>
  </si>
  <si>
    <r>
      <t xml:space="preserve">Bankoplysninger (udfyldes </t>
    </r>
    <r>
      <rPr>
        <b/>
        <u/>
        <sz val="11"/>
        <rFont val="Arial"/>
        <family val="2"/>
      </rPr>
      <t>kun</t>
    </r>
    <r>
      <rPr>
        <b/>
        <sz val="11"/>
        <rFont val="Arial"/>
        <family val="2"/>
      </rPr>
      <t xml:space="preserve"> hvis du har udenlandsk bank):</t>
    </r>
  </si>
  <si>
    <r>
      <t>underskrift og stempeltryk (stempel</t>
    </r>
    <r>
      <rPr>
        <b/>
        <i/>
        <sz val="8"/>
        <rFont val="Arial"/>
        <family val="2"/>
      </rPr>
      <t>skal</t>
    </r>
    <r>
      <rPr>
        <i/>
        <sz val="8"/>
        <rFont val="Arial"/>
        <family val="2"/>
      </rPr>
      <t xml:space="preserve"> indeholde navn og titel)</t>
    </r>
  </si>
  <si>
    <t>( Nærmeste chef* )</t>
  </si>
  <si>
    <r>
      <t>Bemærk:</t>
    </r>
    <r>
      <rPr>
        <i/>
        <sz val="8"/>
        <rFont val="Arial"/>
        <family val="2"/>
      </rPr>
      <t xml:space="preserve"> Skriv venligst bilagsnumre på dine bilag og gruppér de medsendte bilag på samme måde som de er angivet i "Omkostninger"-sektionen.</t>
    </r>
    <r>
      <rPr>
        <b/>
        <i/>
        <sz val="8"/>
        <rFont val="Arial"/>
        <family val="2"/>
      </rPr>
      <t xml:space="preserve">
*</t>
    </r>
    <r>
      <rPr>
        <i/>
        <sz val="8"/>
        <rFont val="Arial"/>
        <family val="2"/>
      </rPr>
      <t xml:space="preserve"> Afregningen kan kun godkendes af nærmeste chef med bemyndigelse hertil. Vedkommende skal stemple afregningen med et stempel der som minimum indeholder navn og titel. Haves spørgsmål til afregningen iøvrigt, kan der rettes henvendelse på tlf. 5-7406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</si>
</sst>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_(* #,##0.00_);_(* \(#,##0.00\);_(* &quot;-&quot;??_);_(@_)"/>
    <numFmt numFmtId="165" formatCode="#,##0.00;"/>
    <numFmt numFmtId="166" formatCode="#,##0.00;;"/>
    <numFmt numFmtId="167" formatCode="000000\-0000"/>
    <numFmt numFmtId="168" formatCode="#,##0;;"/>
    <numFmt numFmtId="169" formatCode="00&quot;.&quot;00&quot;.&quot;00&quot;.&quot;00"/>
    <numFmt numFmtId="170" formatCode="* #,##0.00;\-\ #,##0.00;&quot;&quot;"/>
    <numFmt numFmtId="171" formatCode="00&quot;.&quot;00&quot;.&quot;00&quot;.&quot;00;;"/>
    <numFmt numFmtId="172" formatCode="* #,##0.00;\-* #,##0.00;&quot;&quot;"/>
    <numFmt numFmtId="173" formatCode="#,##0;\-\ #,##0;\-"/>
    <numFmt numFmtId="174" formatCode="00&quot;.&quot;00&quot;.&quot;00"/>
  </numFmts>
  <fonts count="34" x14ac:knownFonts="1">
    <font>
      <sz val="10"/>
      <name val="Arial"/>
    </font>
    <font>
      <sz val="10"/>
      <name val="Arial"/>
    </font>
    <font>
      <b/>
      <sz val="10"/>
      <name val="Arial"/>
      <family val="2"/>
    </font>
    <font>
      <sz val="10"/>
      <name val="Arial"/>
      <family val="2"/>
    </font>
    <font>
      <b/>
      <sz val="20"/>
      <name val="Arial"/>
      <family val="2"/>
    </font>
    <font>
      <b/>
      <sz val="11"/>
      <name val="Arial"/>
      <family val="2"/>
    </font>
    <font>
      <sz val="11"/>
      <name val="Arial"/>
      <family val="2"/>
    </font>
    <font>
      <i/>
      <sz val="11"/>
      <name val="Arial"/>
      <family val="2"/>
    </font>
    <font>
      <b/>
      <i/>
      <sz val="11"/>
      <name val="Arial"/>
      <family val="2"/>
    </font>
    <font>
      <sz val="20"/>
      <name val="Arial"/>
      <family val="2"/>
    </font>
    <font>
      <b/>
      <sz val="16"/>
      <name val="Arial"/>
      <family val="2"/>
    </font>
    <font>
      <sz val="8"/>
      <color indexed="81"/>
      <name val="Tahoma"/>
      <family val="2"/>
    </font>
    <font>
      <b/>
      <sz val="8"/>
      <color indexed="81"/>
      <name val="Tahoma"/>
      <family val="2"/>
    </font>
    <font>
      <u/>
      <sz val="10"/>
      <color indexed="12"/>
      <name val="Arial"/>
      <family val="2"/>
    </font>
    <font>
      <b/>
      <i/>
      <sz val="10"/>
      <name val="Arial"/>
      <family val="2"/>
    </font>
    <font>
      <b/>
      <sz val="8"/>
      <name val="Arial"/>
      <family val="2"/>
    </font>
    <font>
      <sz val="8"/>
      <name val="Arial"/>
      <family val="2"/>
    </font>
    <font>
      <i/>
      <sz val="8"/>
      <name val="Arial"/>
      <family val="2"/>
    </font>
    <font>
      <b/>
      <i/>
      <sz val="8"/>
      <name val="Arial"/>
      <family val="2"/>
    </font>
    <font>
      <b/>
      <i/>
      <sz val="8"/>
      <color indexed="81"/>
      <name val="Tahoma"/>
      <family val="2"/>
    </font>
    <font>
      <i/>
      <sz val="10"/>
      <name val="Arial"/>
      <family val="2"/>
    </font>
    <font>
      <b/>
      <sz val="10"/>
      <color indexed="9"/>
      <name val="Arial"/>
      <family val="2"/>
    </font>
    <font>
      <sz val="10"/>
      <color indexed="9"/>
      <name val="Arial"/>
      <family val="2"/>
    </font>
    <font>
      <sz val="10"/>
      <name val="Arial"/>
      <family val="2"/>
    </font>
    <font>
      <sz val="10"/>
      <name val="Arial"/>
      <family val="2"/>
    </font>
    <font>
      <b/>
      <sz val="10"/>
      <color indexed="81"/>
      <name val="Tahoma"/>
      <family val="2"/>
    </font>
    <font>
      <sz val="10"/>
      <color indexed="81"/>
      <name val="Tahoma"/>
      <family val="2"/>
    </font>
    <font>
      <sz val="10"/>
      <name val="Arial"/>
      <family val="2"/>
    </font>
    <font>
      <sz val="11"/>
      <color theme="1"/>
      <name val="Calibri"/>
      <family val="2"/>
      <scheme val="minor"/>
    </font>
    <font>
      <u/>
      <sz val="10"/>
      <color theme="10"/>
      <name val="Arial"/>
      <family val="2"/>
    </font>
    <font>
      <b/>
      <sz val="10"/>
      <color rgb="FFFF0000"/>
      <name val="Arial"/>
      <family val="2"/>
    </font>
    <font>
      <sz val="8"/>
      <color indexed="81"/>
      <name val="Tahoma"/>
      <charset val="1"/>
    </font>
    <font>
      <sz val="9"/>
      <name val="Arial"/>
      <family val="2"/>
    </font>
    <font>
      <b/>
      <u/>
      <sz val="11"/>
      <name val="Arial"/>
      <family val="2"/>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8"/>
        <bgColor indexed="64"/>
      </patternFill>
    </fill>
    <fill>
      <patternFill patternType="solid">
        <fgColor indexed="41"/>
        <bgColor indexed="64"/>
      </patternFill>
    </fill>
    <fill>
      <patternFill patternType="solid">
        <fgColor rgb="FFCCFFCC"/>
        <bgColor indexed="64"/>
      </patternFill>
    </fill>
    <fill>
      <patternFill patternType="solid">
        <fgColor theme="0"/>
        <bgColor indexed="64"/>
      </patternFill>
    </fill>
  </fills>
  <borders count="37">
    <border>
      <left/>
      <right/>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right/>
      <top style="hair">
        <color indexed="64"/>
      </top>
      <bottom style="thin">
        <color indexed="64"/>
      </bottom>
      <diagonal/>
    </border>
    <border>
      <left/>
      <right/>
      <top style="hair">
        <color indexed="64"/>
      </top>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9">
    <xf numFmtId="0" fontId="0" fillId="0" borderId="0"/>
    <xf numFmtId="170" fontId="23" fillId="0" borderId="0" applyFont="0" applyFill="0" applyBorder="0" applyAlignment="0" applyProtection="0"/>
    <xf numFmtId="170" fontId="3" fillId="0" borderId="0" applyFont="0" applyFill="0" applyBorder="0" applyAlignment="0" applyProtection="0"/>
    <xf numFmtId="170" fontId="24" fillId="0" borderId="0" applyFont="0" applyFill="0" applyBorder="0" applyAlignment="0" applyProtection="0"/>
    <xf numFmtId="170" fontId="3" fillId="0" borderId="0" applyFont="0" applyFill="0" applyBorder="0" applyAlignment="0" applyProtection="0"/>
    <xf numFmtId="170" fontId="1" fillId="0" borderId="0" applyFont="0" applyFill="0" applyBorder="0" applyAlignment="0" applyProtection="0"/>
    <xf numFmtId="0" fontId="3" fillId="0" borderId="0"/>
    <xf numFmtId="0" fontId="3" fillId="0" borderId="0"/>
    <xf numFmtId="170" fontId="27" fillId="0" borderId="0" applyFont="0" applyFill="0" applyBorder="0" applyAlignment="0" applyProtection="0"/>
    <xf numFmtId="0" fontId="1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 fillId="0" borderId="0"/>
    <xf numFmtId="0" fontId="3" fillId="0" borderId="0"/>
    <xf numFmtId="0" fontId="28" fillId="0" borderId="0"/>
    <xf numFmtId="0" fontId="3" fillId="0" borderId="0"/>
    <xf numFmtId="0" fontId="3" fillId="0" borderId="0"/>
    <xf numFmtId="0" fontId="28" fillId="0" borderId="0"/>
    <xf numFmtId="0" fontId="2" fillId="2" borderId="0">
      <alignment vertical="center"/>
    </xf>
    <xf numFmtId="0" fontId="3" fillId="2" borderId="0" applyNumberFormat="0" applyBorder="0" applyAlignment="0">
      <alignment vertical="center"/>
    </xf>
  </cellStyleXfs>
  <cellXfs count="312">
    <xf numFmtId="0" fontId="0" fillId="0" borderId="0" xfId="0"/>
    <xf numFmtId="0" fontId="3" fillId="2" borderId="0" xfId="0" applyFont="1" applyFill="1" applyBorder="1" applyAlignment="1" applyProtection="1">
      <alignment vertical="center"/>
    </xf>
    <xf numFmtId="0" fontId="0" fillId="2" borderId="0" xfId="0" applyFill="1" applyProtection="1"/>
    <xf numFmtId="0" fontId="3" fillId="2" borderId="0" xfId="0" applyFont="1" applyFill="1" applyProtection="1"/>
    <xf numFmtId="0" fontId="3" fillId="2" borderId="0" xfId="0" applyNumberFormat="1" applyFont="1" applyFill="1" applyBorder="1" applyAlignment="1" applyProtection="1">
      <alignment vertical="center"/>
    </xf>
    <xf numFmtId="0" fontId="6" fillId="2" borderId="0" xfId="0" applyFont="1" applyFill="1" applyBorder="1" applyAlignment="1" applyProtection="1">
      <alignment vertical="center"/>
    </xf>
    <xf numFmtId="0" fontId="6" fillId="2" borderId="1" xfId="0" applyNumberFormat="1" applyFont="1" applyFill="1" applyBorder="1" applyAlignment="1" applyProtection="1">
      <alignment vertical="center"/>
    </xf>
    <xf numFmtId="0" fontId="6" fillId="2" borderId="0" xfId="0" applyNumberFormat="1" applyFont="1" applyFill="1" applyBorder="1" applyAlignment="1" applyProtection="1">
      <alignment vertical="center"/>
    </xf>
    <xf numFmtId="0" fontId="6" fillId="2" borderId="2" xfId="0" applyNumberFormat="1" applyFont="1" applyFill="1" applyBorder="1" applyAlignment="1" applyProtection="1">
      <alignment vertical="center"/>
    </xf>
    <xf numFmtId="0" fontId="6" fillId="2" borderId="3" xfId="0" applyNumberFormat="1" applyFont="1" applyFill="1" applyBorder="1" applyAlignment="1" applyProtection="1">
      <alignment vertical="center"/>
    </xf>
    <xf numFmtId="0" fontId="6" fillId="2" borderId="0" xfId="0" applyNumberFormat="1" applyFont="1" applyFill="1" applyBorder="1" applyAlignment="1" applyProtection="1">
      <alignment horizontal="right" vertical="center"/>
    </xf>
    <xf numFmtId="0" fontId="7" fillId="2" borderId="0" xfId="0" applyNumberFormat="1" applyFont="1" applyFill="1" applyBorder="1" applyAlignment="1" applyProtection="1">
      <alignment vertical="center"/>
    </xf>
    <xf numFmtId="0" fontId="7" fillId="2" borderId="1" xfId="0" applyNumberFormat="1" applyFont="1" applyFill="1" applyBorder="1" applyAlignment="1" applyProtection="1">
      <alignment horizontal="center" vertical="center"/>
    </xf>
    <xf numFmtId="0" fontId="6" fillId="2" borderId="0" xfId="0" applyNumberFormat="1" applyFont="1" applyFill="1" applyBorder="1" applyProtection="1"/>
    <xf numFmtId="0" fontId="6" fillId="2" borderId="3" xfId="0" applyNumberFormat="1" applyFont="1" applyFill="1" applyBorder="1" applyProtection="1"/>
    <xf numFmtId="0" fontId="6" fillId="2" borderId="0" xfId="0" applyNumberFormat="1" applyFont="1" applyFill="1" applyAlignment="1" applyProtection="1">
      <alignment horizontal="right"/>
    </xf>
    <xf numFmtId="0" fontId="6" fillId="2" borderId="0" xfId="0" applyNumberFormat="1" applyFont="1" applyFill="1" applyProtection="1"/>
    <xf numFmtId="0" fontId="7" fillId="2" borderId="1" xfId="0" applyFont="1" applyFill="1" applyBorder="1" applyAlignment="1" applyProtection="1">
      <alignment horizontal="center" vertical="center"/>
    </xf>
    <xf numFmtId="0" fontId="6" fillId="2" borderId="0" xfId="0" applyFont="1" applyFill="1" applyBorder="1" applyProtection="1"/>
    <xf numFmtId="22" fontId="6" fillId="2" borderId="3" xfId="0" applyNumberFormat="1" applyFont="1" applyFill="1" applyBorder="1" applyProtection="1"/>
    <xf numFmtId="22" fontId="6" fillId="2" borderId="0" xfId="0" applyNumberFormat="1" applyFont="1" applyFill="1" applyAlignment="1" applyProtection="1">
      <alignment horizontal="right"/>
    </xf>
    <xf numFmtId="0" fontId="6" fillId="2" borderId="0" xfId="0" applyFont="1" applyFill="1" applyProtection="1"/>
    <xf numFmtId="0" fontId="6" fillId="2" borderId="4" xfId="0" applyFont="1" applyFill="1" applyBorder="1" applyAlignment="1" applyProtection="1">
      <alignment vertical="center"/>
    </xf>
    <xf numFmtId="0" fontId="6" fillId="2" borderId="5" xfId="0" applyFont="1" applyFill="1" applyBorder="1" applyAlignment="1" applyProtection="1">
      <alignment vertical="center"/>
    </xf>
    <xf numFmtId="0" fontId="6" fillId="2" borderId="6" xfId="0" applyFont="1" applyFill="1" applyBorder="1" applyAlignment="1" applyProtection="1">
      <alignment vertical="center"/>
    </xf>
    <xf numFmtId="0" fontId="6" fillId="2" borderId="0" xfId="0" applyFont="1" applyFill="1" applyBorder="1" applyAlignment="1" applyProtection="1">
      <alignment horizontal="right" vertical="center"/>
    </xf>
    <xf numFmtId="0" fontId="6" fillId="2" borderId="7" xfId="0" applyFont="1" applyFill="1" applyBorder="1" applyAlignment="1" applyProtection="1">
      <alignment vertical="center"/>
    </xf>
    <xf numFmtId="0" fontId="6" fillId="2" borderId="2" xfId="0" applyFont="1" applyFill="1" applyBorder="1" applyAlignment="1" applyProtection="1">
      <alignment vertical="center"/>
    </xf>
    <xf numFmtId="0" fontId="6" fillId="2" borderId="8" xfId="0" applyFont="1" applyFill="1" applyBorder="1" applyAlignment="1" applyProtection="1">
      <alignment vertical="center"/>
    </xf>
    <xf numFmtId="0" fontId="6" fillId="2" borderId="1" xfId="0" applyFont="1" applyFill="1" applyBorder="1" applyAlignment="1" applyProtection="1">
      <alignment vertical="center"/>
    </xf>
    <xf numFmtId="0" fontId="6" fillId="2" borderId="0" xfId="0" applyFont="1" applyFill="1" applyBorder="1" applyAlignment="1" applyProtection="1">
      <alignment horizontal="center" vertical="center"/>
    </xf>
    <xf numFmtId="0" fontId="8" fillId="2" borderId="5"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6" fillId="2" borderId="3" xfId="0" applyFont="1" applyFill="1" applyBorder="1" applyAlignment="1" applyProtection="1">
      <alignment vertical="center"/>
    </xf>
    <xf numFmtId="0" fontId="6" fillId="2" borderId="0" xfId="0" applyNumberFormat="1" applyFont="1" applyFill="1" applyBorder="1" applyAlignment="1" applyProtection="1">
      <alignment vertical="top"/>
    </xf>
    <xf numFmtId="168" fontId="6" fillId="2" borderId="0" xfId="0" applyNumberFormat="1" applyFont="1" applyFill="1" applyBorder="1" applyAlignment="1" applyProtection="1">
      <alignment horizontal="center"/>
    </xf>
    <xf numFmtId="0" fontId="5" fillId="2" borderId="0" xfId="0" applyNumberFormat="1" applyFont="1" applyFill="1" applyBorder="1" applyAlignment="1" applyProtection="1">
      <alignment vertical="top"/>
    </xf>
    <xf numFmtId="0" fontId="5" fillId="2" borderId="0" xfId="0" applyFont="1" applyFill="1" applyBorder="1" applyProtection="1"/>
    <xf numFmtId="0" fontId="5" fillId="2" borderId="5" xfId="0" applyNumberFormat="1" applyFont="1" applyFill="1" applyBorder="1" applyAlignment="1" applyProtection="1">
      <alignment vertical="top"/>
    </xf>
    <xf numFmtId="0" fontId="5" fillId="2" borderId="5" xfId="0" applyFont="1" applyFill="1" applyBorder="1" applyProtection="1"/>
    <xf numFmtId="166" fontId="5" fillId="2" borderId="5" xfId="0" applyNumberFormat="1" applyFont="1" applyFill="1" applyBorder="1" applyProtection="1"/>
    <xf numFmtId="0" fontId="5" fillId="2" borderId="0" xfId="0" applyFont="1" applyFill="1" applyBorder="1" applyAlignment="1" applyProtection="1">
      <alignment horizontal="center" vertical="center"/>
    </xf>
    <xf numFmtId="166" fontId="5" fillId="2" borderId="0" xfId="0" applyNumberFormat="1" applyFont="1" applyFill="1" applyBorder="1" applyProtection="1"/>
    <xf numFmtId="0" fontId="5" fillId="2" borderId="2" xfId="0" applyNumberFormat="1" applyFont="1" applyFill="1" applyBorder="1" applyAlignment="1" applyProtection="1">
      <alignment vertical="top"/>
    </xf>
    <xf numFmtId="0" fontId="5" fillId="2" borderId="2" xfId="0" applyFont="1" applyFill="1" applyBorder="1" applyProtection="1"/>
    <xf numFmtId="165" fontId="6" fillId="2" borderId="0" xfId="0" applyNumberFormat="1" applyFont="1" applyFill="1" applyBorder="1" applyProtection="1"/>
    <xf numFmtId="0" fontId="5" fillId="2" borderId="0" xfId="0" applyFont="1" applyFill="1" applyBorder="1" applyAlignment="1" applyProtection="1">
      <alignment horizontal="center"/>
    </xf>
    <xf numFmtId="0" fontId="9" fillId="2" borderId="0" xfId="0" applyFont="1" applyFill="1" applyAlignment="1" applyProtection="1">
      <alignment horizontal="right" vertical="center"/>
    </xf>
    <xf numFmtId="0" fontId="9" fillId="2" borderId="0" xfId="0" applyFont="1" applyFill="1" applyAlignment="1" applyProtection="1">
      <alignment vertical="center"/>
    </xf>
    <xf numFmtId="4" fontId="9" fillId="2" borderId="0" xfId="0" applyNumberFormat="1" applyFont="1" applyFill="1" applyAlignment="1" applyProtection="1">
      <alignment vertical="center"/>
    </xf>
    <xf numFmtId="0" fontId="5" fillId="2" borderId="0" xfId="0" applyFont="1" applyFill="1" applyAlignment="1" applyProtection="1">
      <alignment horizontal="center" vertical="center"/>
    </xf>
    <xf numFmtId="0" fontId="6" fillId="2" borderId="0" xfId="0" applyFont="1" applyFill="1" applyAlignment="1" applyProtection="1">
      <alignment vertical="center"/>
    </xf>
    <xf numFmtId="0" fontId="6" fillId="2" borderId="0" xfId="0" applyFont="1" applyFill="1" applyAlignment="1" applyProtection="1">
      <alignment horizontal="right" vertical="center"/>
    </xf>
    <xf numFmtId="4" fontId="6" fillId="2" borderId="0" xfId="0" applyNumberFormat="1" applyFont="1" applyFill="1" applyAlignment="1" applyProtection="1">
      <alignment vertical="center"/>
    </xf>
    <xf numFmtId="0" fontId="5" fillId="2" borderId="0" xfId="17" applyFont="1" applyProtection="1">
      <alignment vertical="center"/>
    </xf>
    <xf numFmtId="0" fontId="6" fillId="2" borderId="3" xfId="0" applyFont="1" applyFill="1" applyBorder="1" applyAlignment="1" applyProtection="1">
      <alignment horizontal="center" vertical="center"/>
    </xf>
    <xf numFmtId="0" fontId="5" fillId="2" borderId="0" xfId="17" applyNumberFormat="1" applyFont="1" applyProtection="1">
      <alignment vertical="center"/>
    </xf>
    <xf numFmtId="0" fontId="6" fillId="2" borderId="0" xfId="0" applyNumberFormat="1" applyFont="1" applyFill="1" applyAlignment="1" applyProtection="1">
      <alignment horizontal="right" vertical="center"/>
    </xf>
    <xf numFmtId="0" fontId="6" fillId="2" borderId="0" xfId="0" applyNumberFormat="1" applyFont="1" applyFill="1" applyAlignment="1" applyProtection="1">
      <alignment vertical="center"/>
    </xf>
    <xf numFmtId="0" fontId="6" fillId="2" borderId="4" xfId="0" applyNumberFormat="1" applyFont="1" applyFill="1" applyBorder="1" applyAlignment="1" applyProtection="1">
      <alignment vertical="center"/>
    </xf>
    <xf numFmtId="0" fontId="6" fillId="2" borderId="5" xfId="0" applyNumberFormat="1" applyFont="1" applyFill="1" applyBorder="1" applyAlignment="1" applyProtection="1">
      <alignment vertical="center"/>
    </xf>
    <xf numFmtId="0" fontId="6" fillId="2" borderId="6" xfId="0" applyNumberFormat="1" applyFont="1" applyFill="1" applyBorder="1" applyAlignment="1" applyProtection="1">
      <alignment vertical="center"/>
    </xf>
    <xf numFmtId="0" fontId="6" fillId="2" borderId="7" xfId="0" applyNumberFormat="1" applyFont="1" applyFill="1" applyBorder="1" applyAlignment="1" applyProtection="1">
      <alignment vertical="center"/>
    </xf>
    <xf numFmtId="0" fontId="6" fillId="2" borderId="8" xfId="0" applyNumberFormat="1" applyFont="1" applyFill="1" applyBorder="1" applyAlignment="1" applyProtection="1">
      <alignment vertical="center"/>
    </xf>
    <xf numFmtId="0" fontId="5" fillId="2" borderId="0" xfId="17" applyNumberFormat="1" applyFont="1" applyBorder="1" applyProtection="1">
      <alignment vertical="center"/>
    </xf>
    <xf numFmtId="0" fontId="5" fillId="2" borderId="5" xfId="17" applyNumberFormat="1" applyFont="1" applyBorder="1" applyProtection="1">
      <alignment vertical="center"/>
    </xf>
    <xf numFmtId="169" fontId="6" fillId="2" borderId="0" xfId="0" applyNumberFormat="1" applyFont="1" applyFill="1" applyBorder="1" applyAlignment="1" applyProtection="1">
      <alignment horizontal="right" vertical="center"/>
    </xf>
    <xf numFmtId="169" fontId="6" fillId="2" borderId="5" xfId="0" applyNumberFormat="1" applyFont="1" applyFill="1" applyBorder="1" applyAlignment="1" applyProtection="1">
      <alignment horizontal="right" vertical="center"/>
    </xf>
    <xf numFmtId="0" fontId="6" fillId="2" borderId="5" xfId="0" applyFont="1" applyFill="1" applyBorder="1" applyAlignment="1" applyProtection="1">
      <alignment horizontal="right" vertical="center"/>
    </xf>
    <xf numFmtId="0" fontId="5" fillId="2" borderId="0" xfId="0" applyFont="1" applyFill="1" applyBorder="1" applyAlignment="1" applyProtection="1">
      <alignment horizontal="right" vertical="center"/>
    </xf>
    <xf numFmtId="0" fontId="5" fillId="2" borderId="0" xfId="0" applyFont="1" applyFill="1" applyBorder="1" applyAlignment="1" applyProtection="1">
      <alignment vertical="center"/>
    </xf>
    <xf numFmtId="0" fontId="6" fillId="2" borderId="0" xfId="0" quotePrefix="1" applyFont="1" applyFill="1" applyBorder="1" applyAlignment="1" applyProtection="1">
      <alignment horizontal="center" vertical="center"/>
    </xf>
    <xf numFmtId="171" fontId="6" fillId="2" borderId="0" xfId="0" applyNumberFormat="1" applyFont="1" applyFill="1" applyBorder="1" applyAlignment="1" applyProtection="1">
      <alignment horizontal="right" vertical="center"/>
    </xf>
    <xf numFmtId="0" fontId="5" fillId="2" borderId="3" xfId="0" applyFont="1" applyFill="1" applyBorder="1" applyAlignment="1" applyProtection="1">
      <alignment horizontal="left" vertical="center"/>
    </xf>
    <xf numFmtId="0" fontId="6" fillId="2" borderId="0" xfId="0" applyFont="1" applyFill="1" applyBorder="1" applyAlignment="1" applyProtection="1">
      <alignment vertical="center" wrapText="1"/>
    </xf>
    <xf numFmtId="49" fontId="6" fillId="2" borderId="0" xfId="0" applyNumberFormat="1" applyFont="1" applyFill="1" applyBorder="1" applyAlignment="1" applyProtection="1">
      <alignment horizontal="left" vertical="center"/>
    </xf>
    <xf numFmtId="0" fontId="6" fillId="2" borderId="0" xfId="0" applyFont="1" applyFill="1" applyBorder="1" applyAlignment="1" applyProtection="1">
      <alignment horizontal="left" vertical="center"/>
    </xf>
    <xf numFmtId="168" fontId="6" fillId="3" borderId="5" xfId="0" applyNumberFormat="1" applyFont="1" applyFill="1" applyBorder="1" applyAlignment="1" applyProtection="1">
      <alignment horizontal="center"/>
      <protection locked="0"/>
    </xf>
    <xf numFmtId="168" fontId="6" fillId="2" borderId="9" xfId="0" applyNumberFormat="1" applyFont="1" applyFill="1" applyBorder="1" applyAlignment="1" applyProtection="1">
      <alignment horizontal="center"/>
    </xf>
    <xf numFmtId="0" fontId="5" fillId="2" borderId="5" xfId="0" applyFont="1" applyFill="1" applyBorder="1" applyAlignment="1" applyProtection="1">
      <alignment horizontal="center" vertical="center"/>
    </xf>
    <xf numFmtId="14" fontId="6" fillId="2" borderId="0" xfId="0" applyNumberFormat="1" applyFont="1" applyFill="1" applyBorder="1" applyAlignment="1" applyProtection="1">
      <alignment vertical="center"/>
    </xf>
    <xf numFmtId="0" fontId="2" fillId="2" borderId="0" xfId="0" applyFont="1" applyFill="1" applyProtection="1"/>
    <xf numFmtId="0" fontId="3" fillId="2" borderId="0" xfId="0" applyNumberFormat="1" applyFont="1" applyFill="1" applyAlignment="1" applyProtection="1">
      <alignment vertical="center"/>
    </xf>
    <xf numFmtId="0" fontId="3" fillId="2" borderId="0" xfId="0" applyFont="1" applyFill="1" applyAlignment="1" applyProtection="1">
      <alignment vertical="center"/>
    </xf>
    <xf numFmtId="1" fontId="0" fillId="2" borderId="0" xfId="0" applyNumberFormat="1" applyFill="1" applyAlignment="1" applyProtection="1">
      <alignment horizontal="left"/>
    </xf>
    <xf numFmtId="1" fontId="0" fillId="2" borderId="0" xfId="0" quotePrefix="1" applyNumberFormat="1" applyFill="1" applyAlignment="1" applyProtection="1">
      <alignment horizontal="left"/>
    </xf>
    <xf numFmtId="0" fontId="0" fillId="2" borderId="0" xfId="0" applyFill="1" applyAlignment="1" applyProtection="1">
      <alignment horizontal="left"/>
    </xf>
    <xf numFmtId="168" fontId="6" fillId="3" borderId="9" xfId="0" applyNumberFormat="1" applyFont="1" applyFill="1" applyBorder="1" applyAlignment="1" applyProtection="1">
      <alignment horizontal="center"/>
      <protection locked="0"/>
    </xf>
    <xf numFmtId="0" fontId="3" fillId="2" borderId="0" xfId="0" applyFont="1" applyFill="1" applyAlignment="1" applyProtection="1">
      <alignment vertical="center"/>
      <protection hidden="1"/>
    </xf>
    <xf numFmtId="0" fontId="3" fillId="2" borderId="0" xfId="0" applyFont="1" applyFill="1" applyAlignment="1" applyProtection="1">
      <alignment horizontal="right" vertical="center"/>
      <protection hidden="1"/>
    </xf>
    <xf numFmtId="4" fontId="3" fillId="2" borderId="0" xfId="0" applyNumberFormat="1" applyFont="1" applyFill="1" applyAlignment="1" applyProtection="1">
      <alignment vertical="center"/>
      <protection hidden="1"/>
    </xf>
    <xf numFmtId="0" fontId="2" fillId="2" borderId="0" xfId="0" applyFont="1" applyFill="1" applyBorder="1" applyAlignment="1" applyProtection="1">
      <alignment horizontal="center" vertical="center"/>
      <protection hidden="1"/>
    </xf>
    <xf numFmtId="0" fontId="3" fillId="2" borderId="0" xfId="0" applyFont="1" applyFill="1" applyBorder="1" applyAlignment="1" applyProtection="1">
      <alignment horizontal="left" vertical="center"/>
      <protection hidden="1"/>
    </xf>
    <xf numFmtId="0" fontId="3" fillId="2" borderId="0" xfId="0" applyFont="1" applyFill="1" applyBorder="1" applyAlignment="1" applyProtection="1">
      <alignment vertical="center"/>
      <protection hidden="1"/>
    </xf>
    <xf numFmtId="173" fontId="6" fillId="2" borderId="9" xfId="0" applyNumberFormat="1" applyFont="1" applyFill="1" applyBorder="1" applyAlignment="1" applyProtection="1">
      <alignment horizontal="center"/>
    </xf>
    <xf numFmtId="0" fontId="5" fillId="2" borderId="0" xfId="17" applyNumberFormat="1" applyFont="1" applyBorder="1" applyAlignment="1" applyProtection="1">
      <alignment vertical="top"/>
    </xf>
    <xf numFmtId="173" fontId="6" fillId="2" borderId="5" xfId="0" applyNumberFormat="1" applyFont="1" applyFill="1" applyBorder="1" applyAlignment="1" applyProtection="1">
      <alignment horizontal="center"/>
    </xf>
    <xf numFmtId="0" fontId="16" fillId="2" borderId="1" xfId="0" applyFont="1" applyFill="1" applyBorder="1" applyAlignment="1" applyProtection="1">
      <alignment vertical="center"/>
    </xf>
    <xf numFmtId="0" fontId="16" fillId="2" borderId="5" xfId="0" applyFont="1" applyFill="1" applyBorder="1" applyAlignment="1" applyProtection="1">
      <alignment vertical="center"/>
    </xf>
    <xf numFmtId="0" fontId="16" fillId="2" borderId="6" xfId="0" applyFont="1" applyFill="1" applyBorder="1" applyAlignment="1" applyProtection="1">
      <alignment vertical="center"/>
    </xf>
    <xf numFmtId="0" fontId="16" fillId="2" borderId="4" xfId="0" applyFont="1" applyFill="1" applyBorder="1" applyAlignment="1" applyProtection="1">
      <alignment vertical="center"/>
    </xf>
    <xf numFmtId="0" fontId="6" fillId="2" borderId="5" xfId="0" applyNumberFormat="1" applyFont="1" applyFill="1" applyBorder="1" applyAlignment="1" applyProtection="1">
      <alignment horizontal="right" vertical="center"/>
    </xf>
    <xf numFmtId="0" fontId="3" fillId="3" borderId="9" xfId="0" applyFont="1" applyFill="1" applyBorder="1" applyAlignment="1" applyProtection="1">
      <alignment horizontal="center" vertical="center"/>
      <protection locked="0"/>
    </xf>
    <xf numFmtId="4" fontId="3" fillId="2" borderId="0" xfId="0" applyNumberFormat="1" applyFont="1" applyFill="1" applyAlignment="1" applyProtection="1">
      <alignment vertical="center"/>
    </xf>
    <xf numFmtId="0" fontId="3" fillId="2" borderId="0" xfId="0" applyNumberFormat="1" applyFont="1" applyFill="1" applyBorder="1" applyAlignment="1" applyProtection="1">
      <alignment horizontal="right" vertical="center"/>
    </xf>
    <xf numFmtId="0" fontId="3" fillId="2" borderId="0" xfId="0" applyFont="1" applyFill="1" applyBorder="1" applyProtection="1"/>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vertical="center"/>
    </xf>
    <xf numFmtId="0" fontId="3" fillId="3" borderId="5" xfId="0" applyFont="1" applyFill="1" applyBorder="1" applyAlignment="1" applyProtection="1">
      <alignment horizontal="center" vertical="center"/>
      <protection locked="0"/>
    </xf>
    <xf numFmtId="0" fontId="3" fillId="2" borderId="5" xfId="0" applyFont="1" applyFill="1" applyBorder="1" applyAlignment="1" applyProtection="1">
      <alignment horizontal="center"/>
    </xf>
    <xf numFmtId="0" fontId="3" fillId="2" borderId="5" xfId="0" applyFont="1" applyFill="1" applyBorder="1" applyProtection="1"/>
    <xf numFmtId="0" fontId="16" fillId="2" borderId="10" xfId="0" applyFont="1" applyFill="1" applyBorder="1" applyAlignment="1" applyProtection="1">
      <alignment vertical="center"/>
    </xf>
    <xf numFmtId="0" fontId="6" fillId="3" borderId="5" xfId="17" applyNumberFormat="1" applyFont="1" applyFill="1" applyBorder="1" applyAlignment="1" applyProtection="1">
      <alignment horizontal="left" vertical="top"/>
      <protection locked="0"/>
    </xf>
    <xf numFmtId="0" fontId="3" fillId="2" borderId="11" xfId="0" applyNumberFormat="1" applyFont="1" applyFill="1" applyBorder="1" applyAlignment="1" applyProtection="1">
      <alignment horizontal="right" vertical="center"/>
    </xf>
    <xf numFmtId="0" fontId="3" fillId="2" borderId="0" xfId="0" applyNumberFormat="1" applyFont="1" applyFill="1" applyBorder="1" applyAlignment="1" applyProtection="1">
      <alignment horizontal="center" vertical="center"/>
    </xf>
    <xf numFmtId="0" fontId="6" fillId="3" borderId="5" xfId="0" applyNumberFormat="1" applyFont="1" applyFill="1" applyBorder="1" applyAlignment="1" applyProtection="1">
      <alignment horizontal="right" vertical="center"/>
      <protection locked="0"/>
    </xf>
    <xf numFmtId="0" fontId="6" fillId="3" borderId="5" xfId="0" applyFont="1" applyFill="1" applyBorder="1" applyAlignment="1" applyProtection="1">
      <alignment horizontal="left" vertical="center"/>
      <protection locked="0"/>
    </xf>
    <xf numFmtId="170" fontId="6" fillId="2" borderId="0" xfId="0" applyNumberFormat="1" applyFont="1" applyFill="1" applyBorder="1" applyAlignment="1" applyProtection="1">
      <alignment horizontal="right" vertical="center"/>
    </xf>
    <xf numFmtId="0" fontId="6" fillId="2" borderId="0" xfId="0" applyNumberFormat="1" applyFont="1" applyFill="1" applyBorder="1" applyAlignment="1" applyProtection="1">
      <alignment horizontal="center" vertical="center"/>
    </xf>
    <xf numFmtId="0" fontId="16" fillId="2" borderId="12" xfId="0" applyFont="1" applyFill="1" applyBorder="1" applyAlignment="1" applyProtection="1">
      <alignment vertical="center"/>
    </xf>
    <xf numFmtId="0" fontId="16" fillId="2" borderId="11" xfId="0" applyFont="1" applyFill="1" applyBorder="1" applyAlignment="1" applyProtection="1">
      <alignment vertical="center"/>
    </xf>
    <xf numFmtId="0" fontId="14" fillId="2" borderId="5" xfId="0" applyFont="1" applyFill="1" applyBorder="1" applyAlignment="1" applyProtection="1">
      <alignment horizontal="center" vertical="center"/>
    </xf>
    <xf numFmtId="0" fontId="6" fillId="0" borderId="5" xfId="0" applyNumberFormat="1" applyFont="1" applyFill="1" applyBorder="1" applyAlignment="1" applyProtection="1">
      <alignment horizontal="center" vertical="center"/>
      <protection locked="0"/>
    </xf>
    <xf numFmtId="0" fontId="2" fillId="2" borderId="2" xfId="0" applyFont="1" applyFill="1" applyBorder="1" applyProtection="1"/>
    <xf numFmtId="0" fontId="2" fillId="2" borderId="2" xfId="0" applyFont="1" applyFill="1" applyBorder="1" applyAlignment="1" applyProtection="1">
      <alignment horizontal="right"/>
    </xf>
    <xf numFmtId="0" fontId="2" fillId="2" borderId="5" xfId="17" applyNumberFormat="1" applyFont="1" applyBorder="1" applyAlignment="1" applyProtection="1">
      <alignment horizontal="center" vertical="top"/>
    </xf>
    <xf numFmtId="0" fontId="2" fillId="2" borderId="0" xfId="0" applyFont="1" applyFill="1" applyBorder="1" applyProtection="1"/>
    <xf numFmtId="0" fontId="14" fillId="2" borderId="0" xfId="0" applyFont="1" applyFill="1" applyBorder="1" applyAlignment="1" applyProtection="1">
      <alignment horizontal="center" vertical="center"/>
    </xf>
    <xf numFmtId="0" fontId="14" fillId="2" borderId="5" xfId="0" applyNumberFormat="1" applyFont="1" applyFill="1" applyBorder="1" applyAlignment="1" applyProtection="1">
      <alignment horizontal="center"/>
    </xf>
    <xf numFmtId="0" fontId="14" fillId="2" borderId="0" xfId="0" applyFont="1" applyFill="1" applyBorder="1" applyAlignment="1" applyProtection="1">
      <alignment horizontal="center"/>
    </xf>
    <xf numFmtId="0" fontId="4" fillId="2" borderId="0" xfId="0" applyFont="1" applyFill="1" applyAlignment="1" applyProtection="1">
      <alignment horizontal="center"/>
    </xf>
    <xf numFmtId="0" fontId="10" fillId="2" borderId="0" xfId="0" applyFont="1" applyFill="1" applyAlignment="1" applyProtection="1">
      <alignment horizontal="center"/>
    </xf>
    <xf numFmtId="14" fontId="6" fillId="3" borderId="9" xfId="0" applyNumberFormat="1" applyFont="1" applyFill="1" applyBorder="1" applyAlignment="1" applyProtection="1">
      <alignment horizontal="center"/>
      <protection locked="0"/>
    </xf>
    <xf numFmtId="20" fontId="6" fillId="3" borderId="9" xfId="0" applyNumberFormat="1" applyFont="1" applyFill="1" applyBorder="1" applyAlignment="1" applyProtection="1">
      <alignment horizontal="center"/>
      <protection locked="0"/>
    </xf>
    <xf numFmtId="14" fontId="6" fillId="3" borderId="5" xfId="0" applyNumberFormat="1" applyFont="1" applyFill="1" applyBorder="1" applyAlignment="1" applyProtection="1">
      <alignment horizontal="center"/>
      <protection locked="0"/>
    </xf>
    <xf numFmtId="20" fontId="6" fillId="3" borderId="5" xfId="0" applyNumberFormat="1" applyFont="1" applyFill="1" applyBorder="1" applyAlignment="1" applyProtection="1">
      <alignment horizontal="center"/>
      <protection locked="0"/>
    </xf>
    <xf numFmtId="0" fontId="3" fillId="2" borderId="13" xfId="0" applyNumberFormat="1" applyFont="1" applyFill="1" applyBorder="1" applyAlignment="1" applyProtection="1">
      <alignment vertical="center"/>
    </xf>
    <xf numFmtId="0" fontId="3" fillId="2" borderId="14" xfId="0" applyFont="1" applyFill="1" applyBorder="1" applyAlignment="1" applyProtection="1">
      <alignment vertical="center"/>
    </xf>
    <xf numFmtId="0" fontId="3" fillId="2" borderId="15" xfId="0" applyNumberFormat="1" applyFont="1" applyFill="1" applyBorder="1" applyAlignment="1" applyProtection="1">
      <alignment vertical="center"/>
    </xf>
    <xf numFmtId="0" fontId="3" fillId="2" borderId="16" xfId="0" applyFont="1" applyFill="1" applyBorder="1" applyAlignment="1" applyProtection="1">
      <alignment vertical="center"/>
    </xf>
    <xf numFmtId="0" fontId="0" fillId="2" borderId="15" xfId="0" applyFill="1" applyBorder="1" applyProtection="1"/>
    <xf numFmtId="0" fontId="0" fillId="2" borderId="16" xfId="0" applyFill="1" applyBorder="1" applyProtection="1"/>
    <xf numFmtId="0" fontId="3" fillId="2" borderId="17" xfId="0" applyNumberFormat="1" applyFont="1" applyFill="1" applyBorder="1" applyAlignment="1" applyProtection="1">
      <alignment vertical="center"/>
    </xf>
    <xf numFmtId="0" fontId="3" fillId="2" borderId="18" xfId="0" applyFont="1" applyFill="1" applyBorder="1" applyAlignment="1" applyProtection="1">
      <alignment vertical="center"/>
    </xf>
    <xf numFmtId="0" fontId="0" fillId="2" borderId="19" xfId="0" applyFill="1" applyBorder="1" applyProtection="1"/>
    <xf numFmtId="0" fontId="2" fillId="2" borderId="15" xfId="0" applyFont="1" applyFill="1" applyBorder="1" applyProtection="1"/>
    <xf numFmtId="0" fontId="0" fillId="2" borderId="0" xfId="0" applyFill="1" applyBorder="1" applyProtection="1"/>
    <xf numFmtId="170" fontId="0" fillId="2" borderId="0" xfId="5" applyFont="1" applyFill="1" applyBorder="1" applyProtection="1"/>
    <xf numFmtId="170" fontId="3" fillId="2" borderId="0" xfId="5" applyFont="1" applyFill="1" applyBorder="1" applyProtection="1"/>
    <xf numFmtId="0" fontId="0" fillId="2" borderId="17" xfId="0" applyFill="1" applyBorder="1" applyProtection="1"/>
    <xf numFmtId="0" fontId="0" fillId="2" borderId="20" xfId="0" applyFill="1" applyBorder="1" applyProtection="1"/>
    <xf numFmtId="170" fontId="0" fillId="2" borderId="20" xfId="5" applyFont="1" applyFill="1" applyBorder="1" applyProtection="1"/>
    <xf numFmtId="2" fontId="0" fillId="2" borderId="0" xfId="0" applyNumberFormat="1" applyFill="1" applyBorder="1" applyProtection="1"/>
    <xf numFmtId="0" fontId="3" fillId="2" borderId="20" xfId="0" applyFont="1" applyFill="1" applyBorder="1" applyProtection="1"/>
    <xf numFmtId="2" fontId="0" fillId="2" borderId="20" xfId="0" applyNumberFormat="1" applyFill="1" applyBorder="1" applyProtection="1"/>
    <xf numFmtId="0" fontId="2" fillId="2" borderId="13" xfId="0" applyFont="1" applyFill="1" applyBorder="1" applyProtection="1"/>
    <xf numFmtId="0" fontId="2" fillId="2" borderId="19" xfId="0" applyFont="1" applyFill="1" applyBorder="1" applyProtection="1"/>
    <xf numFmtId="9" fontId="0" fillId="2" borderId="19" xfId="0" applyNumberFormat="1" applyFill="1" applyBorder="1" applyProtection="1"/>
    <xf numFmtId="9" fontId="0" fillId="2" borderId="0" xfId="0" applyNumberFormat="1" applyFill="1" applyBorder="1" applyProtection="1"/>
    <xf numFmtId="9" fontId="0" fillId="2" borderId="20" xfId="0" applyNumberFormat="1" applyFill="1" applyBorder="1" applyProtection="1"/>
    <xf numFmtId="0" fontId="3" fillId="2" borderId="19" xfId="0" applyFont="1" applyFill="1" applyBorder="1" applyProtection="1"/>
    <xf numFmtId="14" fontId="0" fillId="2" borderId="0" xfId="0" applyNumberFormat="1" applyFill="1" applyBorder="1" applyProtection="1"/>
    <xf numFmtId="0" fontId="2" fillId="2" borderId="20" xfId="0" applyFont="1" applyFill="1" applyBorder="1" applyProtection="1"/>
    <xf numFmtId="14" fontId="0" fillId="4" borderId="20" xfId="0" applyNumberFormat="1" applyFill="1" applyBorder="1" applyProtection="1"/>
    <xf numFmtId="0" fontId="21" fillId="5" borderId="0" xfId="0" applyFont="1" applyFill="1" applyProtection="1"/>
    <xf numFmtId="0" fontId="22" fillId="5" borderId="0" xfId="0" applyFont="1" applyFill="1" applyProtection="1"/>
    <xf numFmtId="0" fontId="2" fillId="6" borderId="0" xfId="0" applyFont="1" applyFill="1" applyBorder="1" applyProtection="1"/>
    <xf numFmtId="0" fontId="0" fillId="6" borderId="0" xfId="0" applyFill="1" applyBorder="1" applyProtection="1"/>
    <xf numFmtId="0" fontId="0" fillId="2" borderId="20" xfId="0" applyFill="1" applyBorder="1" applyAlignment="1" applyProtection="1">
      <alignment horizontal="center"/>
    </xf>
    <xf numFmtId="0" fontId="14" fillId="2" borderId="5" xfId="0" applyFont="1" applyFill="1" applyBorder="1" applyAlignment="1" applyProtection="1">
      <alignment horizontal="center" vertical="center" wrapText="1"/>
    </xf>
    <xf numFmtId="2" fontId="3" fillId="2" borderId="0" xfId="0" applyNumberFormat="1" applyFont="1" applyFill="1" applyBorder="1" applyProtection="1"/>
    <xf numFmtId="170" fontId="6" fillId="2" borderId="0" xfId="1" applyFont="1" applyFill="1" applyBorder="1" applyAlignment="1" applyProtection="1">
      <alignment vertical="center"/>
    </xf>
    <xf numFmtId="170" fontId="6" fillId="2" borderId="5" xfId="1" applyFont="1" applyFill="1" applyBorder="1" applyProtection="1"/>
    <xf numFmtId="170" fontId="6" fillId="2" borderId="5" xfId="1" applyFont="1" applyFill="1" applyBorder="1" applyAlignment="1" applyProtection="1">
      <alignment vertical="center"/>
    </xf>
    <xf numFmtId="170" fontId="5" fillId="2" borderId="5" xfId="1" applyFont="1" applyFill="1" applyBorder="1" applyProtection="1"/>
    <xf numFmtId="170" fontId="5" fillId="2" borderId="0" xfId="1" applyFont="1" applyFill="1" applyBorder="1" applyProtection="1"/>
    <xf numFmtId="170" fontId="3" fillId="2" borderId="2" xfId="1" applyFont="1" applyFill="1" applyBorder="1" applyAlignment="1" applyProtection="1">
      <alignment vertical="center"/>
    </xf>
    <xf numFmtId="170" fontId="2" fillId="2" borderId="2" xfId="1" applyFont="1" applyFill="1" applyBorder="1" applyProtection="1"/>
    <xf numFmtId="170" fontId="3" fillId="2" borderId="0" xfId="1" applyFont="1" applyFill="1" applyBorder="1" applyAlignment="1" applyProtection="1">
      <alignment vertical="center"/>
    </xf>
    <xf numFmtId="170" fontId="6" fillId="3" borderId="21" xfId="1" applyFont="1" applyFill="1" applyBorder="1" applyProtection="1">
      <protection locked="0"/>
    </xf>
    <xf numFmtId="170" fontId="3" fillId="3" borderId="9" xfId="1" applyFont="1" applyFill="1" applyBorder="1" applyAlignment="1" applyProtection="1">
      <alignment horizontal="right" vertical="center"/>
      <protection locked="0"/>
    </xf>
    <xf numFmtId="170" fontId="3" fillId="2" borderId="9" xfId="1" applyFont="1" applyFill="1" applyBorder="1" applyAlignment="1" applyProtection="1">
      <alignment vertical="center"/>
    </xf>
    <xf numFmtId="170" fontId="3" fillId="3" borderId="5" xfId="1" applyFont="1" applyFill="1" applyBorder="1" applyAlignment="1" applyProtection="1">
      <alignment horizontal="right" vertical="center"/>
      <protection locked="0"/>
    </xf>
    <xf numFmtId="170" fontId="3" fillId="2" borderId="5" xfId="1" applyFont="1" applyFill="1" applyBorder="1" applyAlignment="1" applyProtection="1">
      <alignment vertical="center"/>
    </xf>
    <xf numFmtId="0" fontId="6" fillId="2" borderId="13" xfId="0" applyFont="1" applyFill="1" applyBorder="1" applyAlignment="1" applyProtection="1">
      <alignment vertical="center"/>
    </xf>
    <xf numFmtId="0" fontId="6" fillId="2" borderId="19" xfId="0" applyNumberFormat="1" applyFont="1" applyFill="1" applyBorder="1" applyAlignment="1" applyProtection="1">
      <alignment vertical="top"/>
    </xf>
    <xf numFmtId="0" fontId="6" fillId="2" borderId="19" xfId="0" applyFont="1" applyFill="1" applyBorder="1" applyAlignment="1" applyProtection="1">
      <alignment vertical="center"/>
    </xf>
    <xf numFmtId="170" fontId="6" fillId="2" borderId="19" xfId="1" applyFont="1" applyFill="1" applyBorder="1" applyAlignment="1" applyProtection="1">
      <alignment vertical="center"/>
    </xf>
    <xf numFmtId="0" fontId="6" fillId="2" borderId="19" xfId="0" applyFont="1" applyFill="1" applyBorder="1" applyAlignment="1" applyProtection="1">
      <alignment horizontal="right" vertical="center"/>
    </xf>
    <xf numFmtId="0" fontId="6" fillId="2" borderId="14" xfId="0" applyFont="1" applyFill="1" applyBorder="1" applyAlignment="1" applyProtection="1">
      <alignment vertical="center"/>
    </xf>
    <xf numFmtId="0" fontId="6" fillId="2" borderId="15" xfId="0" applyFont="1" applyFill="1" applyBorder="1" applyAlignment="1" applyProtection="1">
      <alignment vertical="center"/>
    </xf>
    <xf numFmtId="0" fontId="6" fillId="2" borderId="16" xfId="0" applyFont="1" applyFill="1" applyBorder="1" applyAlignment="1" applyProtection="1">
      <alignment vertical="center"/>
    </xf>
    <xf numFmtId="0" fontId="3" fillId="2" borderId="15" xfId="0" applyFont="1" applyFill="1" applyBorder="1" applyAlignment="1" applyProtection="1">
      <alignment vertical="center"/>
    </xf>
    <xf numFmtId="0" fontId="3" fillId="2" borderId="16" xfId="0" applyNumberFormat="1" applyFont="1" applyFill="1" applyBorder="1" applyAlignment="1" applyProtection="1">
      <alignment vertical="center"/>
    </xf>
    <xf numFmtId="0" fontId="3" fillId="2" borderId="15" xfId="0" applyFont="1" applyFill="1" applyBorder="1" applyProtection="1"/>
    <xf numFmtId="0" fontId="3" fillId="2" borderId="16" xfId="0" applyFont="1" applyFill="1" applyBorder="1" applyProtection="1"/>
    <xf numFmtId="0" fontId="6" fillId="2" borderId="15" xfId="0" applyNumberFormat="1" applyFont="1" applyFill="1" applyBorder="1" applyAlignment="1" applyProtection="1">
      <alignment vertical="center"/>
    </xf>
    <xf numFmtId="0" fontId="6" fillId="2" borderId="16" xfId="0" applyNumberFormat="1" applyFont="1" applyFill="1" applyBorder="1" applyAlignment="1" applyProtection="1">
      <alignment vertical="center"/>
    </xf>
    <xf numFmtId="0" fontId="5" fillId="2" borderId="15" xfId="0" applyFont="1" applyFill="1" applyBorder="1" applyProtection="1"/>
    <xf numFmtId="0" fontId="5" fillId="2" borderId="16" xfId="0" applyFont="1" applyFill="1" applyBorder="1" applyProtection="1"/>
    <xf numFmtId="0" fontId="6" fillId="2" borderId="17" xfId="0" applyFont="1" applyFill="1" applyBorder="1" applyProtection="1"/>
    <xf numFmtId="0" fontId="6" fillId="2" borderId="20" xfId="0" applyFont="1" applyFill="1" applyBorder="1" applyProtection="1"/>
    <xf numFmtId="0" fontId="6" fillId="2" borderId="20" xfId="0" applyFont="1" applyFill="1" applyBorder="1" applyAlignment="1" applyProtection="1">
      <alignment horizontal="right"/>
    </xf>
    <xf numFmtId="0" fontId="6" fillId="2" borderId="20" xfId="0" quotePrefix="1" applyFont="1" applyFill="1" applyBorder="1" applyAlignment="1" applyProtection="1">
      <alignment horizontal="right"/>
    </xf>
    <xf numFmtId="164" fontId="6" fillId="2" borderId="20" xfId="0" applyNumberFormat="1" applyFont="1" applyFill="1" applyBorder="1" applyAlignment="1" applyProtection="1">
      <alignment horizontal="right"/>
    </xf>
    <xf numFmtId="170" fontId="6" fillId="2" borderId="20" xfId="1" applyFont="1" applyFill="1" applyBorder="1" applyAlignment="1" applyProtection="1">
      <alignment horizontal="right"/>
    </xf>
    <xf numFmtId="0" fontId="6" fillId="2" borderId="18" xfId="0" quotePrefix="1" applyFont="1" applyFill="1" applyBorder="1" applyProtection="1"/>
    <xf numFmtId="0" fontId="7" fillId="2" borderId="15" xfId="0" applyFont="1" applyFill="1" applyBorder="1" applyAlignment="1" applyProtection="1">
      <alignment horizontal="center" vertical="center"/>
    </xf>
    <xf numFmtId="0" fontId="6" fillId="2" borderId="16" xfId="0" applyFont="1" applyFill="1" applyBorder="1" applyProtection="1"/>
    <xf numFmtId="0" fontId="6" fillId="2" borderId="16" xfId="0" quotePrefix="1" applyFont="1" applyFill="1" applyBorder="1" applyAlignment="1" applyProtection="1">
      <alignment horizontal="center"/>
    </xf>
    <xf numFmtId="0" fontId="5" fillId="2" borderId="15"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23" xfId="0" applyFont="1" applyFill="1" applyBorder="1" applyProtection="1"/>
    <xf numFmtId="0" fontId="5" fillId="2" borderId="24" xfId="0" applyFont="1" applyFill="1" applyBorder="1" applyAlignment="1" applyProtection="1">
      <alignment horizontal="center" vertical="center"/>
    </xf>
    <xf numFmtId="0" fontId="5" fillId="2" borderId="25" xfId="0" applyFont="1" applyFill="1" applyBorder="1" applyProtection="1"/>
    <xf numFmtId="0" fontId="6" fillId="2" borderId="17" xfId="0" applyFont="1" applyFill="1" applyBorder="1" applyAlignment="1" applyProtection="1">
      <alignment vertical="center"/>
    </xf>
    <xf numFmtId="0" fontId="6" fillId="2" borderId="20" xfId="0" applyNumberFormat="1" applyFont="1" applyFill="1" applyBorder="1" applyAlignment="1" applyProtection="1">
      <alignment vertical="top"/>
    </xf>
    <xf numFmtId="0" fontId="6" fillId="2" borderId="20" xfId="0" applyFont="1" applyFill="1" applyBorder="1" applyAlignment="1" applyProtection="1">
      <alignment vertical="center"/>
    </xf>
    <xf numFmtId="170" fontId="6" fillId="2" borderId="20" xfId="1" applyFont="1" applyFill="1" applyBorder="1" applyAlignment="1" applyProtection="1">
      <alignment vertical="center"/>
    </xf>
    <xf numFmtId="0" fontId="6" fillId="2" borderId="20" xfId="0" applyFont="1" applyFill="1" applyBorder="1" applyAlignment="1" applyProtection="1">
      <alignment horizontal="right" vertical="center"/>
    </xf>
    <xf numFmtId="0" fontId="6" fillId="2" borderId="18" xfId="0" applyFont="1" applyFill="1" applyBorder="1" applyAlignment="1" applyProtection="1">
      <alignment vertical="center"/>
    </xf>
    <xf numFmtId="174" fontId="3" fillId="2" borderId="0" xfId="0" applyNumberFormat="1" applyFont="1" applyFill="1" applyBorder="1" applyAlignment="1" applyProtection="1">
      <alignment horizontal="right" vertical="center"/>
    </xf>
    <xf numFmtId="0" fontId="3" fillId="2" borderId="0" xfId="0" applyFont="1" applyFill="1" applyBorder="1" applyAlignment="1" applyProtection="1">
      <alignment horizontal="right" vertical="center"/>
      <protection hidden="1"/>
    </xf>
    <xf numFmtId="4" fontId="3" fillId="2" borderId="0" xfId="0" applyNumberFormat="1" applyFont="1" applyFill="1" applyBorder="1" applyAlignment="1" applyProtection="1">
      <alignment vertical="center"/>
      <protection hidden="1"/>
    </xf>
    <xf numFmtId="0" fontId="5" fillId="7" borderId="0" xfId="0" applyNumberFormat="1" applyFont="1" applyFill="1" applyBorder="1" applyAlignment="1" applyProtection="1">
      <alignment vertical="center"/>
    </xf>
    <xf numFmtId="0" fontId="6" fillId="2" borderId="0" xfId="0" applyFont="1" applyFill="1" applyBorder="1" applyAlignment="1" applyProtection="1">
      <alignment horizontal="center"/>
    </xf>
    <xf numFmtId="1" fontId="6" fillId="2" borderId="0" xfId="0" applyNumberFormat="1" applyFont="1" applyFill="1" applyBorder="1" applyAlignment="1" applyProtection="1">
      <alignment horizontal="center" vertical="center" wrapText="1"/>
    </xf>
    <xf numFmtId="2" fontId="16" fillId="2" borderId="21" xfId="0" applyNumberFormat="1" applyFont="1" applyFill="1" applyBorder="1" applyAlignment="1" applyProtection="1">
      <alignment horizontal="right" vertical="center"/>
    </xf>
    <xf numFmtId="0" fontId="6" fillId="2" borderId="0" xfId="0" applyFont="1" applyFill="1" applyAlignment="1" applyProtection="1">
      <alignment horizontal="center" vertical="center"/>
    </xf>
    <xf numFmtId="0" fontId="30" fillId="2" borderId="0" xfId="0" applyFont="1" applyFill="1" applyAlignment="1" applyProtection="1">
      <alignment vertical="center"/>
    </xf>
    <xf numFmtId="0" fontId="6" fillId="3" borderId="5" xfId="17" applyNumberFormat="1" applyFont="1" applyFill="1" applyBorder="1" applyAlignment="1" applyProtection="1">
      <alignment horizontal="right" vertical="top"/>
      <protection locked="0"/>
    </xf>
    <xf numFmtId="170" fontId="6" fillId="2" borderId="9" xfId="2" applyFont="1" applyFill="1" applyBorder="1" applyProtection="1"/>
    <xf numFmtId="172" fontId="6" fillId="2" borderId="9" xfId="2" applyNumberFormat="1" applyFont="1" applyFill="1" applyBorder="1" applyProtection="1"/>
    <xf numFmtId="170" fontId="6" fillId="2" borderId="0" xfId="2" applyFont="1" applyFill="1" applyBorder="1" applyAlignment="1" applyProtection="1">
      <alignment vertical="center"/>
    </xf>
    <xf numFmtId="172" fontId="6" fillId="2" borderId="5" xfId="2" applyNumberFormat="1" applyFont="1" applyFill="1" applyBorder="1" applyProtection="1"/>
    <xf numFmtId="172" fontId="6" fillId="2" borderId="5" xfId="2" applyNumberFormat="1" applyFont="1" applyFill="1" applyBorder="1" applyAlignment="1" applyProtection="1">
      <alignment horizontal="right"/>
    </xf>
    <xf numFmtId="170" fontId="3" fillId="2" borderId="9" xfId="2" applyFont="1" applyFill="1" applyBorder="1" applyAlignment="1" applyProtection="1">
      <alignment vertical="center"/>
    </xf>
    <xf numFmtId="170" fontId="3" fillId="2" borderId="5" xfId="2" applyFont="1" applyFill="1" applyBorder="1" applyAlignment="1" applyProtection="1">
      <alignment vertical="center"/>
    </xf>
    <xf numFmtId="170" fontId="6" fillId="2" borderId="5" xfId="2" applyFont="1" applyFill="1" applyBorder="1" applyAlignment="1" applyProtection="1">
      <alignment vertical="center"/>
    </xf>
    <xf numFmtId="0" fontId="6" fillId="0" borderId="5" xfId="0" applyNumberFormat="1" applyFont="1" applyFill="1" applyBorder="1" applyAlignment="1" applyProtection="1">
      <alignment vertical="center"/>
      <protection locked="0"/>
    </xf>
    <xf numFmtId="0" fontId="6" fillId="2" borderId="0" xfId="0" applyNumberFormat="1" applyFont="1" applyFill="1" applyBorder="1" applyAlignment="1" applyProtection="1">
      <alignment horizontal="center" vertical="center"/>
      <protection locked="0"/>
    </xf>
    <xf numFmtId="0" fontId="6" fillId="8" borderId="5" xfId="0" applyNumberFormat="1" applyFont="1" applyFill="1" applyBorder="1" applyAlignment="1" applyProtection="1">
      <alignment horizontal="left" vertical="center"/>
      <protection locked="0"/>
    </xf>
    <xf numFmtId="0" fontId="6" fillId="7" borderId="0" xfId="0" applyNumberFormat="1" applyFont="1" applyFill="1" applyBorder="1" applyAlignment="1" applyProtection="1">
      <alignment horizontal="right" vertical="center"/>
    </xf>
    <xf numFmtId="0" fontId="6" fillId="7" borderId="0" xfId="0" applyNumberFormat="1" applyFont="1" applyFill="1" applyBorder="1" applyAlignment="1" applyProtection="1">
      <alignment vertical="center"/>
    </xf>
    <xf numFmtId="0" fontId="3" fillId="2" borderId="0" xfId="0" applyNumberFormat="1" applyFont="1" applyFill="1" applyBorder="1" applyAlignment="1" applyProtection="1">
      <alignment horizontal="left" vertical="center"/>
    </xf>
    <xf numFmtId="9" fontId="3" fillId="2" borderId="19" xfId="0" applyNumberFormat="1" applyFont="1" applyFill="1" applyBorder="1" applyProtection="1"/>
    <xf numFmtId="9" fontId="3" fillId="2" borderId="0" xfId="0" applyNumberFormat="1" applyFont="1" applyFill="1" applyBorder="1" applyProtection="1"/>
    <xf numFmtId="9" fontId="3" fillId="2" borderId="20" xfId="0" applyNumberFormat="1" applyFont="1" applyFill="1" applyBorder="1" applyProtection="1"/>
    <xf numFmtId="0" fontId="32" fillId="7" borderId="0" xfId="0" applyNumberFormat="1" applyFont="1" applyFill="1" applyBorder="1" applyAlignment="1" applyProtection="1">
      <alignment horizontal="left" vertical="center"/>
    </xf>
    <xf numFmtId="0" fontId="32" fillId="7" borderId="0" xfId="0" applyNumberFormat="1" applyFont="1" applyFill="1" applyBorder="1" applyAlignment="1" applyProtection="1">
      <alignment horizontal="right" vertical="center"/>
    </xf>
    <xf numFmtId="0" fontId="6" fillId="0" borderId="5" xfId="0" applyNumberFormat="1" applyFont="1" applyFill="1" applyBorder="1" applyAlignment="1" applyProtection="1">
      <alignment horizontal="center" vertical="center"/>
      <protection locked="0"/>
    </xf>
    <xf numFmtId="0" fontId="17" fillId="2" borderId="0" xfId="0" applyFont="1" applyFill="1" applyBorder="1" applyAlignment="1" applyProtection="1">
      <alignment vertical="center"/>
    </xf>
    <xf numFmtId="0" fontId="20" fillId="2" borderId="0" xfId="0" applyFont="1" applyFill="1" applyBorder="1" applyAlignment="1" applyProtection="1">
      <alignment horizontal="left" vertical="center"/>
    </xf>
    <xf numFmtId="0" fontId="14" fillId="2" borderId="2" xfId="0" applyNumberFormat="1" applyFont="1" applyFill="1" applyBorder="1" applyAlignment="1" applyProtection="1">
      <alignment horizontal="center"/>
    </xf>
    <xf numFmtId="0" fontId="13" fillId="3" borderId="5" xfId="9" applyNumberFormat="1" applyFill="1" applyBorder="1" applyAlignment="1" applyProtection="1">
      <alignment horizontal="left" vertical="center"/>
      <protection locked="0"/>
    </xf>
    <xf numFmtId="0" fontId="6" fillId="8" borderId="5" xfId="0" applyNumberFormat="1" applyFont="1" applyFill="1" applyBorder="1" applyAlignment="1" applyProtection="1">
      <alignment horizontal="left" vertical="center"/>
      <protection locked="0"/>
    </xf>
    <xf numFmtId="0" fontId="0" fillId="0" borderId="5" xfId="0" applyNumberFormat="1" applyBorder="1" applyAlignment="1" applyProtection="1">
      <alignment horizontal="left" vertical="center"/>
      <protection locked="0"/>
    </xf>
    <xf numFmtId="0" fontId="6" fillId="2" borderId="2" xfId="0" applyNumberFormat="1" applyFont="1" applyFill="1" applyBorder="1" applyAlignment="1" applyProtection="1">
      <alignment horizontal="left" vertical="center"/>
    </xf>
    <xf numFmtId="0" fontId="6" fillId="3" borderId="9" xfId="0" applyFont="1" applyFill="1" applyBorder="1" applyAlignment="1" applyProtection="1">
      <alignment horizontal="left"/>
      <protection locked="0"/>
    </xf>
    <xf numFmtId="0" fontId="6" fillId="7" borderId="0" xfId="0" applyNumberFormat="1" applyFont="1" applyFill="1" applyBorder="1" applyAlignment="1" applyProtection="1">
      <alignment horizontal="left" vertical="center"/>
    </xf>
    <xf numFmtId="0" fontId="6" fillId="3" borderId="5" xfId="0" applyFont="1" applyFill="1" applyBorder="1" applyAlignment="1" applyProtection="1">
      <alignment horizontal="left"/>
      <protection locked="0"/>
    </xf>
    <xf numFmtId="0" fontId="10" fillId="2" borderId="26" xfId="0" applyFont="1" applyFill="1" applyBorder="1" applyAlignment="1" applyProtection="1">
      <alignment textRotation="90"/>
    </xf>
    <xf numFmtId="0" fontId="10" fillId="0" borderId="27" xfId="0" applyFont="1" applyBorder="1" applyAlignment="1">
      <alignment textRotation="90"/>
    </xf>
    <xf numFmtId="0" fontId="10" fillId="0" borderId="28" xfId="0" applyFont="1" applyBorder="1" applyAlignment="1">
      <alignment textRotation="90"/>
    </xf>
    <xf numFmtId="0" fontId="10" fillId="2" borderId="26" xfId="0" applyFont="1" applyFill="1" applyBorder="1" applyAlignment="1" applyProtection="1">
      <alignment horizontal="center" vertical="center" textRotation="90"/>
    </xf>
    <xf numFmtId="0" fontId="10" fillId="0" borderId="27" xfId="0" applyFont="1" applyBorder="1" applyAlignment="1">
      <alignment horizontal="center" textRotation="90"/>
    </xf>
    <xf numFmtId="0" fontId="10" fillId="0" borderId="28" xfId="0" applyFont="1" applyBorder="1" applyAlignment="1">
      <alignment horizontal="center" textRotation="90"/>
    </xf>
    <xf numFmtId="0" fontId="18" fillId="2" borderId="0" xfId="0" applyFont="1" applyFill="1" applyAlignment="1" applyProtection="1">
      <alignment vertical="center" wrapText="1"/>
    </xf>
    <xf numFmtId="170" fontId="5" fillId="2" borderId="29" xfId="0" applyNumberFormat="1" applyFont="1" applyFill="1" applyBorder="1" applyAlignment="1" applyProtection="1">
      <alignment horizontal="right" vertical="center"/>
    </xf>
    <xf numFmtId="0" fontId="15" fillId="2" borderId="30" xfId="0" applyFont="1" applyFill="1" applyBorder="1" applyAlignment="1" applyProtection="1">
      <alignment horizontal="center" vertical="center"/>
    </xf>
    <xf numFmtId="0" fontId="15" fillId="2" borderId="31" xfId="0" applyFont="1" applyFill="1" applyBorder="1" applyAlignment="1" applyProtection="1">
      <alignment horizontal="center" vertical="center"/>
    </xf>
    <xf numFmtId="0" fontId="15" fillId="2" borderId="32" xfId="0" applyFont="1" applyFill="1" applyBorder="1" applyAlignment="1" applyProtection="1">
      <alignment horizontal="center" vertical="center"/>
    </xf>
    <xf numFmtId="49" fontId="6" fillId="3" borderId="5" xfId="0" applyNumberFormat="1" applyFont="1" applyFill="1" applyBorder="1" applyAlignment="1" applyProtection="1">
      <alignment horizontal="center" vertical="center"/>
      <protection locked="0"/>
    </xf>
    <xf numFmtId="0" fontId="16" fillId="2" borderId="21" xfId="0" applyFont="1" applyFill="1" applyBorder="1" applyAlignment="1" applyProtection="1">
      <alignment vertical="center"/>
    </xf>
    <xf numFmtId="0" fontId="16" fillId="2" borderId="5" xfId="0" applyFont="1" applyFill="1" applyBorder="1" applyAlignment="1" applyProtection="1">
      <alignment vertical="center"/>
    </xf>
    <xf numFmtId="0" fontId="16" fillId="2" borderId="33" xfId="0" applyFont="1" applyFill="1" applyBorder="1" applyAlignment="1" applyProtection="1">
      <alignment vertical="center"/>
    </xf>
    <xf numFmtId="170" fontId="6" fillId="2" borderId="5" xfId="2" applyFont="1" applyFill="1" applyBorder="1" applyAlignment="1" applyProtection="1">
      <alignment vertical="center"/>
    </xf>
    <xf numFmtId="170" fontId="6" fillId="2" borderId="9" xfId="0" applyNumberFormat="1" applyFont="1" applyFill="1" applyBorder="1" applyAlignment="1" applyProtection="1">
      <alignment horizontal="right" vertical="center"/>
    </xf>
    <xf numFmtId="0" fontId="3" fillId="2" borderId="0" xfId="0" applyNumberFormat="1" applyFont="1" applyFill="1" applyBorder="1" applyAlignment="1" applyProtection="1">
      <alignment vertical="center"/>
    </xf>
    <xf numFmtId="0" fontId="17" fillId="2" borderId="2" xfId="0" applyFont="1" applyFill="1" applyBorder="1" applyAlignment="1" applyProtection="1">
      <alignment horizontal="center" vertical="center"/>
    </xf>
    <xf numFmtId="0" fontId="3" fillId="3" borderId="9"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6" fillId="7" borderId="0" xfId="0" applyNumberFormat="1" applyFont="1" applyFill="1" applyBorder="1" applyAlignment="1" applyProtection="1">
      <alignment vertical="center"/>
    </xf>
    <xf numFmtId="170" fontId="6" fillId="3" borderId="9" xfId="0" applyNumberFormat="1" applyFont="1" applyFill="1" applyBorder="1" applyAlignment="1" applyProtection="1">
      <alignment horizontal="right" vertical="center"/>
      <protection locked="0"/>
    </xf>
    <xf numFmtId="0" fontId="5" fillId="2" borderId="0" xfId="0" applyFont="1" applyFill="1" applyBorder="1" applyAlignment="1" applyProtection="1">
      <alignment horizontal="left"/>
    </xf>
    <xf numFmtId="0" fontId="3" fillId="2" borderId="11" xfId="0" applyNumberFormat="1" applyFont="1" applyFill="1" applyBorder="1" applyAlignment="1" applyProtection="1">
      <alignment vertical="center"/>
    </xf>
    <xf numFmtId="0" fontId="5" fillId="2" borderId="5" xfId="0" applyNumberFormat="1" applyFont="1" applyFill="1" applyBorder="1" applyAlignment="1" applyProtection="1">
      <alignment vertical="top"/>
    </xf>
    <xf numFmtId="0" fontId="8" fillId="2" borderId="5" xfId="0" applyFont="1" applyFill="1" applyBorder="1" applyAlignment="1" applyProtection="1">
      <alignment horizontal="center" vertical="center"/>
    </xf>
    <xf numFmtId="0" fontId="6" fillId="2" borderId="0" xfId="0" applyNumberFormat="1" applyFont="1" applyFill="1" applyBorder="1" applyAlignment="1" applyProtection="1">
      <alignment vertical="top"/>
    </xf>
    <xf numFmtId="0" fontId="5" fillId="2" borderId="0" xfId="0" applyNumberFormat="1" applyFont="1" applyFill="1" applyBorder="1" applyAlignment="1" applyProtection="1">
      <alignment vertical="top"/>
    </xf>
    <xf numFmtId="166" fontId="5" fillId="2" borderId="5" xfId="0" applyNumberFormat="1" applyFont="1" applyFill="1" applyBorder="1" applyAlignment="1" applyProtection="1">
      <alignment horizontal="right"/>
    </xf>
    <xf numFmtId="0" fontId="14" fillId="2" borderId="5" xfId="0" applyFont="1" applyFill="1" applyBorder="1" applyAlignment="1" applyProtection="1">
      <alignment horizontal="center" vertical="center"/>
    </xf>
    <xf numFmtId="0" fontId="6" fillId="3" borderId="21" xfId="0" applyFont="1" applyFill="1" applyBorder="1" applyAlignment="1" applyProtection="1">
      <alignment horizontal="left" vertical="center"/>
      <protection locked="0"/>
    </xf>
    <xf numFmtId="166" fontId="5" fillId="2" borderId="21" xfId="0" applyNumberFormat="1" applyFont="1" applyFill="1" applyBorder="1" applyProtection="1"/>
    <xf numFmtId="0" fontId="5" fillId="2" borderId="5" xfId="17" applyNumberFormat="1" applyFont="1" applyBorder="1" applyAlignment="1" applyProtection="1">
      <alignment vertical="top"/>
    </xf>
    <xf numFmtId="0" fontId="4" fillId="2" borderId="34" xfId="0" applyFont="1" applyFill="1" applyBorder="1" applyAlignment="1" applyProtection="1">
      <alignment horizontal="center" vertical="center"/>
    </xf>
    <xf numFmtId="0" fontId="4" fillId="2" borderId="35" xfId="0" applyFont="1" applyFill="1" applyBorder="1" applyAlignment="1" applyProtection="1">
      <alignment horizontal="center" vertical="center"/>
    </xf>
    <xf numFmtId="0" fontId="4" fillId="2" borderId="36" xfId="0" applyFont="1" applyFill="1" applyBorder="1" applyAlignment="1" applyProtection="1">
      <alignment horizontal="center" vertical="center"/>
    </xf>
    <xf numFmtId="49" fontId="6" fillId="8" borderId="5" xfId="0" applyNumberFormat="1" applyFont="1" applyFill="1" applyBorder="1" applyAlignment="1" applyProtection="1">
      <alignment horizontal="left" vertical="center"/>
      <protection locked="0"/>
    </xf>
    <xf numFmtId="0" fontId="6" fillId="0" borderId="5" xfId="0" applyFont="1" applyFill="1" applyBorder="1" applyAlignment="1" applyProtection="1">
      <alignment vertical="center"/>
      <protection locked="0"/>
    </xf>
    <xf numFmtId="0" fontId="6" fillId="0" borderId="5" xfId="0" applyNumberFormat="1" applyFont="1" applyFill="1" applyBorder="1" applyAlignment="1" applyProtection="1">
      <alignment horizontal="center" vertical="center"/>
      <protection locked="0"/>
    </xf>
    <xf numFmtId="0" fontId="6" fillId="2" borderId="0" xfId="0" applyNumberFormat="1" applyFont="1" applyFill="1" applyAlignment="1" applyProtection="1">
      <alignment horizontal="right" vertical="center"/>
    </xf>
    <xf numFmtId="167" fontId="6" fillId="3" borderId="5" xfId="0" applyNumberFormat="1" applyFont="1" applyFill="1" applyBorder="1" applyAlignment="1" applyProtection="1">
      <alignment horizontal="left" vertical="center"/>
      <protection locked="0"/>
    </xf>
    <xf numFmtId="0" fontId="6" fillId="3" borderId="5" xfId="0" applyNumberFormat="1" applyFont="1" applyFill="1" applyBorder="1" applyAlignment="1" applyProtection="1">
      <alignment horizontal="left" vertical="top" wrapText="1"/>
      <protection locked="0"/>
    </xf>
    <xf numFmtId="0" fontId="0" fillId="0" borderId="0" xfId="0" applyBorder="1" applyAlignment="1" applyProtection="1">
      <alignment vertical="top" wrapText="1"/>
      <protection locked="0"/>
    </xf>
    <xf numFmtId="0" fontId="0" fillId="0" borderId="5" xfId="0" applyBorder="1" applyAlignment="1" applyProtection="1">
      <alignment vertical="top" wrapText="1"/>
      <protection locked="0"/>
    </xf>
    <xf numFmtId="0" fontId="6" fillId="8" borderId="5" xfId="0" applyNumberFormat="1" applyFont="1" applyFill="1" applyBorder="1" applyAlignment="1" applyProtection="1">
      <alignment horizontal="center" vertical="center"/>
    </xf>
    <xf numFmtId="0" fontId="0" fillId="0" borderId="0" xfId="0" applyAlignment="1" applyProtection="1">
      <alignment horizontal="left" vertical="center"/>
      <protection locked="0"/>
    </xf>
    <xf numFmtId="0" fontId="4" fillId="2" borderId="0" xfId="0" applyFont="1" applyFill="1" applyAlignment="1" applyProtection="1">
      <alignment horizontal="center"/>
    </xf>
    <xf numFmtId="0" fontId="10" fillId="2" borderId="0" xfId="0" applyFont="1" applyFill="1" applyAlignment="1" applyProtection="1">
      <alignment horizontal="center"/>
    </xf>
    <xf numFmtId="0" fontId="2" fillId="2" borderId="13" xfId="0" applyFont="1" applyFill="1" applyBorder="1" applyAlignment="1" applyProtection="1">
      <alignment horizontal="center"/>
    </xf>
    <xf numFmtId="0" fontId="2" fillId="2" borderId="19" xfId="0" applyFont="1" applyFill="1" applyBorder="1" applyAlignment="1" applyProtection="1">
      <alignment horizontal="center"/>
    </xf>
  </cellXfs>
  <cellStyles count="19">
    <cellStyle name="1000-sep (2 dec) 2" xfId="1"/>
    <cellStyle name="1000-sep (2 dec) 2 2" xfId="2"/>
    <cellStyle name="1000-sep (2 dec) 3" xfId="3"/>
    <cellStyle name="1000-sep (2 dec) 3 2" xfId="4"/>
    <cellStyle name="Komma" xfId="5" builtinId="3"/>
    <cellStyle name="Komma 2" xfId="6"/>
    <cellStyle name="Komma 3" xfId="7"/>
    <cellStyle name="Komma 4" xfId="8"/>
    <cellStyle name="Link" xfId="9" builtinId="8"/>
    <cellStyle name="Link 2" xfId="10"/>
    <cellStyle name="Normal" xfId="0" builtinId="0"/>
    <cellStyle name="Normal 2" xfId="11"/>
    <cellStyle name="Normal 2 2" xfId="12"/>
    <cellStyle name="Normal 3" xfId="13"/>
    <cellStyle name="Normal 4" xfId="14"/>
    <cellStyle name="Normal 5" xfId="15"/>
    <cellStyle name="Normal 6" xfId="16"/>
    <cellStyle name="Overskrift 2" xfId="17" builtinId="17"/>
    <cellStyle name="Skillelinie"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18</xdr:col>
      <xdr:colOff>0</xdr:colOff>
      <xdr:row>54</xdr:row>
      <xdr:rowOff>61437</xdr:rowOff>
    </xdr:from>
    <xdr:ext cx="27273042316900" cy="45719"/>
    <xdr:sp macro="" textlink="">
      <xdr:nvSpPr>
        <xdr:cNvPr id="2" name="Tekstboks 1"/>
        <xdr:cNvSpPr txBox="1"/>
      </xdr:nvSpPr>
      <xdr:spPr>
        <a:xfrm flipH="1">
          <a:off x="9120186" y="7002781"/>
          <a:ext cx="45719" cy="457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da-DK"/>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rh-intranet.regionh.dk/Documents%20and%20Settings/Reflexbpc2/Dokumenter/JRH%20-%20Arbejdsmappe/Rejseafregning/Afregningsskema%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regning"/>
      <sheetName val="Standardværdier"/>
    </sheetNames>
    <sheetDataSet>
      <sheetData sheetId="0"/>
      <sheetData sheetId="1">
        <row r="195">
          <cell r="C195" t="str">
            <v>Ansat ved Rigshospitalet - Har tj.nr</v>
          </cell>
        </row>
        <row r="196">
          <cell r="C196" t="str">
            <v>Ansat i udefunktion til RH - Har tj.nr</v>
          </cell>
        </row>
        <row r="197">
          <cell r="C197" t="str">
            <v>Forsøgsperson</v>
          </cell>
        </row>
        <row r="198">
          <cell r="C198" t="str">
            <v>Andet / Ikke ansat</v>
          </cell>
        </row>
      </sheetData>
    </sheetDataSet>
  </externalBook>
</externalLink>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CC"/>
    <pageSetUpPr fitToPage="1"/>
  </sheetPr>
  <dimension ref="A1:Z131"/>
  <sheetViews>
    <sheetView tabSelected="1" zoomScaleNormal="100" workbookViewId="0">
      <selection activeCell="I36" sqref="I36"/>
    </sheetView>
  </sheetViews>
  <sheetFormatPr defaultColWidth="0" defaultRowHeight="14.25" customHeight="1" zeroHeight="1" x14ac:dyDescent="0.2"/>
  <cols>
    <col min="1" max="1" width="2.5703125" style="51" customWidth="1"/>
    <col min="2" max="2" width="1.7109375" style="51" customWidth="1"/>
    <col min="3" max="3" width="15.7109375" style="51" customWidth="1"/>
    <col min="4" max="4" width="1.7109375" style="51" customWidth="1"/>
    <col min="5" max="5" width="7.7109375" style="51" customWidth="1"/>
    <col min="6" max="6" width="1.7109375" style="51" customWidth="1"/>
    <col min="7" max="7" width="9.140625" style="51" customWidth="1"/>
    <col min="8" max="8" width="1.7109375" style="51" customWidth="1"/>
    <col min="9" max="9" width="15.42578125" style="51" customWidth="1"/>
    <col min="10" max="10" width="1.7109375" style="51" customWidth="1"/>
    <col min="11" max="11" width="13.42578125" style="51" bestFit="1" customWidth="1"/>
    <col min="12" max="12" width="8.7109375" style="51" customWidth="1"/>
    <col min="13" max="13" width="13.42578125" style="51" customWidth="1"/>
    <col min="14" max="14" width="8.7109375" style="51" customWidth="1"/>
    <col min="15" max="15" width="9.85546875" style="51" bestFit="1" customWidth="1"/>
    <col min="16" max="16" width="12.5703125" style="51" bestFit="1" customWidth="1"/>
    <col min="17" max="17" width="1.7109375" style="51" customWidth="1"/>
    <col min="18" max="18" width="5.28515625" style="52" customWidth="1"/>
    <col min="19" max="19" width="13.42578125" style="51" hidden="1" customWidth="1"/>
    <col min="20" max="20" width="13.42578125" style="53" hidden="1" customWidth="1"/>
    <col min="21" max="22" width="1.5703125" style="51" hidden="1" customWidth="1"/>
    <col min="23" max="23" width="20.42578125" style="51" hidden="1" customWidth="1"/>
    <col min="24" max="16384" width="1.5703125" style="51" hidden="1"/>
  </cols>
  <sheetData>
    <row r="1" spans="2:26" s="93" customFormat="1" ht="5.0999999999999996" customHeight="1" x14ac:dyDescent="0.2">
      <c r="B1" s="91"/>
      <c r="C1" s="91"/>
      <c r="D1" s="91"/>
      <c r="E1" s="91"/>
      <c r="F1" s="91"/>
      <c r="G1" s="91"/>
      <c r="H1" s="91"/>
      <c r="I1" s="91"/>
      <c r="J1" s="91"/>
      <c r="K1" s="91"/>
      <c r="L1" s="91"/>
      <c r="M1" s="91"/>
      <c r="N1" s="91"/>
      <c r="O1" s="91"/>
      <c r="P1" s="91"/>
      <c r="Q1" s="91"/>
      <c r="R1" s="222"/>
      <c r="T1" s="223"/>
    </row>
    <row r="2" spans="2:26" s="88" customFormat="1" ht="27.75" customHeight="1" x14ac:dyDescent="0.2">
      <c r="B2" s="91"/>
      <c r="C2" s="93"/>
      <c r="D2" s="92"/>
      <c r="E2" s="93"/>
      <c r="F2" s="93"/>
      <c r="G2" s="91"/>
      <c r="H2" s="91"/>
      <c r="I2" s="91"/>
      <c r="J2" s="91"/>
      <c r="K2" s="92"/>
      <c r="L2" s="91"/>
      <c r="M2" s="91"/>
      <c r="N2" s="91"/>
      <c r="O2" s="91"/>
      <c r="P2" s="91"/>
      <c r="Q2" s="91"/>
      <c r="R2" s="89"/>
      <c r="T2" s="90"/>
    </row>
    <row r="3" spans="2:26" s="88" customFormat="1" ht="5.0999999999999996" customHeight="1" thickBot="1" x14ac:dyDescent="0.25">
      <c r="B3" s="91"/>
      <c r="C3" s="93"/>
      <c r="D3" s="92"/>
      <c r="E3" s="93"/>
      <c r="F3" s="93"/>
      <c r="G3" s="91"/>
      <c r="H3" s="91"/>
      <c r="I3" s="91"/>
      <c r="J3" s="91"/>
      <c r="K3" s="92"/>
      <c r="L3" s="91"/>
      <c r="M3" s="91"/>
      <c r="N3" s="91"/>
      <c r="O3" s="91"/>
      <c r="P3" s="91"/>
      <c r="Q3" s="91"/>
      <c r="R3" s="89"/>
      <c r="T3" s="90"/>
    </row>
    <row r="4" spans="2:26" s="48" customFormat="1" ht="27" thickBot="1" x14ac:dyDescent="0.25">
      <c r="B4" s="295" t="s">
        <v>323</v>
      </c>
      <c r="C4" s="296"/>
      <c r="D4" s="296"/>
      <c r="E4" s="296"/>
      <c r="F4" s="296"/>
      <c r="G4" s="296"/>
      <c r="H4" s="296"/>
      <c r="I4" s="296"/>
      <c r="J4" s="296"/>
      <c r="K4" s="296"/>
      <c r="L4" s="296"/>
      <c r="M4" s="296"/>
      <c r="N4" s="296"/>
      <c r="O4" s="296"/>
      <c r="P4" s="296"/>
      <c r="Q4" s="297"/>
      <c r="R4" s="47"/>
      <c r="T4" s="49"/>
    </row>
    <row r="5" spans="2:26" ht="5.0999999999999996" customHeight="1" x14ac:dyDescent="0.2">
      <c r="B5" s="50"/>
      <c r="C5" s="50"/>
      <c r="D5" s="50"/>
      <c r="E5" s="50"/>
      <c r="F5" s="50"/>
      <c r="G5" s="50"/>
      <c r="H5" s="50"/>
      <c r="I5" s="50"/>
      <c r="J5" s="50"/>
      <c r="K5" s="50"/>
      <c r="L5" s="50"/>
      <c r="M5" s="50"/>
      <c r="N5" s="50"/>
      <c r="O5" s="50"/>
      <c r="P5" s="50"/>
      <c r="R5" s="21"/>
      <c r="S5" s="21"/>
      <c r="T5" s="21"/>
      <c r="U5" s="21"/>
    </row>
    <row r="6" spans="2:26" ht="5.0999999999999996" customHeight="1" x14ac:dyDescent="0.2">
      <c r="B6" s="26"/>
      <c r="C6" s="27"/>
      <c r="D6" s="27"/>
      <c r="E6" s="27"/>
      <c r="F6" s="27"/>
      <c r="G6" s="27"/>
      <c r="H6" s="27"/>
      <c r="I6" s="27"/>
      <c r="J6" s="27"/>
      <c r="K6" s="27"/>
      <c r="L6" s="27"/>
      <c r="M6" s="27"/>
      <c r="N6" s="27"/>
      <c r="O6" s="27"/>
      <c r="P6" s="27"/>
      <c r="Q6" s="28"/>
      <c r="T6" s="5"/>
    </row>
    <row r="7" spans="2:26" ht="14.25" customHeight="1" x14ac:dyDescent="0.2">
      <c r="B7" s="29"/>
      <c r="C7" s="54" t="s">
        <v>172</v>
      </c>
      <c r="D7" s="5"/>
      <c r="E7" s="229" t="str">
        <f>+IF(T8="Nej","OBS: Der skal kun indtastes PSP eller SAP omkostningssted - ikke begge dele.","")</f>
        <v>OBS: Der skal kun indtastes PSP eller SAP omkostningssted - ikke begge dele.</v>
      </c>
      <c r="Q7" s="55"/>
      <c r="R7" s="21"/>
      <c r="T7" s="51" t="s">
        <v>308</v>
      </c>
      <c r="U7" s="51" t="s">
        <v>309</v>
      </c>
    </row>
    <row r="8" spans="2:26" ht="14.25" customHeight="1" x14ac:dyDescent="0.2">
      <c r="B8" s="29"/>
      <c r="C8" s="5" t="s">
        <v>291</v>
      </c>
      <c r="D8" s="5"/>
      <c r="E8" s="300"/>
      <c r="F8" s="300"/>
      <c r="G8" s="300"/>
      <c r="H8" s="300"/>
      <c r="I8" s="300"/>
      <c r="K8" s="228" t="s">
        <v>304</v>
      </c>
      <c r="L8" s="51" t="s">
        <v>292</v>
      </c>
      <c r="M8" s="299"/>
      <c r="N8" s="299"/>
      <c r="O8" s="299"/>
      <c r="Q8" s="55"/>
      <c r="R8" s="21"/>
      <c r="S8" s="51" t="s">
        <v>310</v>
      </c>
      <c r="T8" s="51" t="str">
        <f>+IF(AND(U8="Ja",AEnr=0),"Ja",IF(AND(AEnr&lt;&gt;0,PSP_Element=0),"Ja","Nej"))</f>
        <v>Nej</v>
      </c>
      <c r="U8" s="51" t="str">
        <f>+IF(OR(LEFT(PSP_Element,1)="C",LEFT(PSP_Element,1)="d",LEFT(PSP_Element,1)="k",LEFT(PSP_Element,1)="l",LEFT(PSP_Element,1)="P",LEFT(PSP_Element,1)="a",LEFT(PSP_Element,1)="e",LEFT(PSP_Element,1)="f",LEFT(PSP_Element,1)="g",LEFT(PSP_Element,1)="i",LEFT(PSP_Element,1)="m",LEFT(PSP_Element,1)="s",LEFT(PSP_Element,1)="t",LEFT(PSP_Element,1)="u",LEFT(PSP_Element,1)="v",LEFT(PSP_Element,1)="z"),"Ja","Nej")</f>
        <v>Nej</v>
      </c>
    </row>
    <row r="9" spans="2:26" s="7" customFormat="1" ht="5.0999999999999996" customHeight="1" x14ac:dyDescent="0.2">
      <c r="B9" s="59"/>
      <c r="C9" s="60"/>
      <c r="D9" s="60"/>
      <c r="E9" s="60"/>
      <c r="F9" s="60"/>
      <c r="G9" s="101"/>
      <c r="H9" s="101"/>
      <c r="I9" s="60"/>
      <c r="J9" s="60"/>
      <c r="K9" s="60"/>
      <c r="L9" s="60"/>
      <c r="M9" s="60"/>
      <c r="N9" s="60"/>
      <c r="O9" s="60"/>
      <c r="P9" s="60"/>
      <c r="Q9" s="61"/>
      <c r="R9" s="10"/>
      <c r="Z9" s="51"/>
    </row>
    <row r="10" spans="2:26" ht="5.0999999999999996" customHeight="1" x14ac:dyDescent="0.2">
      <c r="B10" s="50"/>
      <c r="C10" s="50"/>
      <c r="D10" s="50"/>
      <c r="E10" s="50"/>
      <c r="F10" s="50"/>
      <c r="G10" s="50"/>
      <c r="H10" s="50"/>
      <c r="I10" s="50"/>
      <c r="J10" s="50"/>
      <c r="K10" s="50"/>
      <c r="L10" s="50"/>
      <c r="M10" s="50"/>
      <c r="N10" s="50"/>
      <c r="O10" s="50"/>
      <c r="P10" s="50"/>
      <c r="R10" s="21"/>
      <c r="S10" s="21"/>
      <c r="T10" s="21"/>
      <c r="U10" s="21"/>
    </row>
    <row r="11" spans="2:26" ht="5.0999999999999996" customHeight="1" x14ac:dyDescent="0.2">
      <c r="B11" s="26"/>
      <c r="C11" s="27"/>
      <c r="D11" s="27"/>
      <c r="E11" s="27"/>
      <c r="F11" s="27"/>
      <c r="G11" s="27"/>
      <c r="H11" s="27"/>
      <c r="I11" s="27"/>
      <c r="J11" s="27"/>
      <c r="K11" s="27"/>
      <c r="L11" s="27"/>
      <c r="M11" s="27"/>
      <c r="N11" s="27"/>
      <c r="O11" s="27"/>
      <c r="P11" s="27"/>
      <c r="Q11" s="28"/>
      <c r="R11" s="21"/>
      <c r="S11" s="21"/>
      <c r="T11" s="21"/>
      <c r="U11" s="21"/>
    </row>
    <row r="12" spans="2:26" s="58" customFormat="1" ht="14.25" customHeight="1" x14ac:dyDescent="0.2">
      <c r="B12" s="6"/>
      <c r="C12" s="56" t="s">
        <v>265</v>
      </c>
      <c r="D12" s="56"/>
      <c r="E12" s="56"/>
      <c r="F12" s="56"/>
      <c r="G12" s="56"/>
      <c r="H12" s="56"/>
      <c r="I12" s="56"/>
      <c r="J12" s="56"/>
      <c r="K12" s="243" t="s">
        <v>312</v>
      </c>
      <c r="L12" s="298"/>
      <c r="M12" s="298"/>
      <c r="N12" s="243" t="s">
        <v>313</v>
      </c>
      <c r="O12" s="298"/>
      <c r="P12" s="298"/>
      <c r="Q12" s="9"/>
      <c r="R12" s="57"/>
      <c r="W12" s="51"/>
      <c r="X12" s="51"/>
      <c r="Z12" s="51"/>
    </row>
    <row r="13" spans="2:26" s="7" customFormat="1" ht="6" customHeight="1" x14ac:dyDescent="0.2">
      <c r="B13" s="6"/>
      <c r="Q13" s="9"/>
      <c r="R13" s="10"/>
      <c r="W13" s="51"/>
      <c r="X13" s="51"/>
      <c r="Z13" s="51"/>
    </row>
    <row r="14" spans="2:26" s="58" customFormat="1" ht="14.25" customHeight="1" x14ac:dyDescent="0.2">
      <c r="B14" s="6"/>
      <c r="C14" s="243" t="s">
        <v>37</v>
      </c>
      <c r="D14" s="243"/>
      <c r="E14" s="255"/>
      <c r="F14" s="255"/>
      <c r="G14" s="255"/>
      <c r="H14" s="255"/>
      <c r="I14" s="255"/>
      <c r="J14" s="243"/>
      <c r="K14" s="243" t="s">
        <v>293</v>
      </c>
      <c r="L14" s="255"/>
      <c r="M14" s="255"/>
      <c r="N14" s="255"/>
      <c r="O14" s="255"/>
      <c r="P14" s="255"/>
      <c r="Q14" s="9"/>
      <c r="R14" s="57"/>
      <c r="W14" s="51"/>
      <c r="X14" s="51"/>
      <c r="Z14" s="51"/>
    </row>
    <row r="15" spans="2:26" s="7" customFormat="1" ht="5.0999999999999996" customHeight="1" x14ac:dyDescent="0.2">
      <c r="B15" s="6"/>
      <c r="C15" s="243"/>
      <c r="D15" s="243"/>
      <c r="E15" s="243"/>
      <c r="F15" s="243"/>
      <c r="G15" s="243"/>
      <c r="H15" s="243"/>
      <c r="I15" s="243"/>
      <c r="J15" s="243"/>
      <c r="K15" s="243"/>
      <c r="L15" s="282"/>
      <c r="M15" s="282"/>
      <c r="N15" s="282"/>
      <c r="O15" s="282"/>
      <c r="P15" s="282"/>
      <c r="Q15" s="9"/>
      <c r="R15" s="10"/>
      <c r="T15" s="58"/>
      <c r="W15" s="51"/>
      <c r="X15" s="51"/>
      <c r="Z15" s="51"/>
    </row>
    <row r="16" spans="2:26" s="58" customFormat="1" ht="14.25" customHeight="1" x14ac:dyDescent="0.2">
      <c r="B16" s="6"/>
      <c r="C16" s="243" t="s">
        <v>284</v>
      </c>
      <c r="D16" s="243"/>
      <c r="E16" s="255"/>
      <c r="F16" s="255"/>
      <c r="G16" s="255"/>
      <c r="H16" s="255"/>
      <c r="I16" s="255"/>
      <c r="J16" s="243"/>
      <c r="K16" s="243" t="s">
        <v>287</v>
      </c>
      <c r="L16" s="255"/>
      <c r="M16" s="255"/>
      <c r="N16" s="255"/>
      <c r="O16" s="255"/>
      <c r="P16" s="255"/>
      <c r="Q16" s="9"/>
      <c r="R16" s="57"/>
      <c r="W16" s="51"/>
      <c r="X16" s="51"/>
      <c r="Z16" s="51"/>
    </row>
    <row r="17" spans="2:26" s="7" customFormat="1" ht="5.0999999999999996" customHeight="1" x14ac:dyDescent="0.2">
      <c r="B17" s="6"/>
      <c r="C17" s="243"/>
      <c r="D17" s="243"/>
      <c r="E17" s="243"/>
      <c r="F17" s="243"/>
      <c r="G17" s="243"/>
      <c r="H17" s="243"/>
      <c r="I17" s="243"/>
      <c r="J17" s="243"/>
      <c r="K17" s="243"/>
      <c r="L17" s="243"/>
      <c r="M17" s="243"/>
      <c r="N17" s="243"/>
      <c r="O17" s="243"/>
      <c r="P17" s="243"/>
      <c r="Q17" s="9"/>
      <c r="R17" s="10"/>
      <c r="T17" s="58"/>
      <c r="W17" s="51"/>
      <c r="X17" s="51"/>
      <c r="Z17" s="51"/>
    </row>
    <row r="18" spans="2:26" s="58" customFormat="1" ht="14.25" customHeight="1" x14ac:dyDescent="0.2">
      <c r="B18" s="6"/>
      <c r="C18" s="243" t="s">
        <v>178</v>
      </c>
      <c r="E18" s="255"/>
      <c r="F18" s="255"/>
      <c r="G18" s="301" t="s">
        <v>288</v>
      </c>
      <c r="H18" s="301"/>
      <c r="I18" s="241"/>
      <c r="J18" s="243"/>
      <c r="K18" s="243" t="s">
        <v>59</v>
      </c>
      <c r="L18" s="302"/>
      <c r="M18" s="302"/>
      <c r="N18" s="242" t="s">
        <v>294</v>
      </c>
      <c r="O18" s="239"/>
      <c r="P18" s="243"/>
      <c r="Q18" s="9"/>
      <c r="R18" s="57"/>
      <c r="W18" s="51"/>
      <c r="X18" s="51"/>
      <c r="Z18" s="51"/>
    </row>
    <row r="19" spans="2:26" s="7" customFormat="1" ht="5.0999999999999996" customHeight="1" x14ac:dyDescent="0.2">
      <c r="B19" s="6"/>
      <c r="C19" s="243"/>
      <c r="D19" s="243"/>
      <c r="E19" s="243"/>
      <c r="F19" s="243"/>
      <c r="G19" s="243"/>
      <c r="H19" s="243"/>
      <c r="I19" s="243"/>
      <c r="J19" s="243"/>
      <c r="K19" s="243"/>
      <c r="L19" s="243"/>
      <c r="M19" s="243"/>
      <c r="N19" s="243"/>
      <c r="O19" s="243"/>
      <c r="P19" s="243"/>
      <c r="Q19" s="9"/>
      <c r="R19" s="10"/>
      <c r="T19" s="58"/>
      <c r="W19" s="51"/>
      <c r="X19" s="51"/>
      <c r="Z19" s="51"/>
    </row>
    <row r="20" spans="2:26" s="58" customFormat="1" ht="14.25" customHeight="1" x14ac:dyDescent="0.2">
      <c r="B20" s="6"/>
      <c r="C20" s="243" t="s">
        <v>170</v>
      </c>
      <c r="E20" s="302"/>
      <c r="F20" s="302"/>
      <c r="G20" s="302"/>
      <c r="H20" s="7"/>
      <c r="I20" s="7"/>
      <c r="J20" s="243"/>
      <c r="K20" s="224" t="s">
        <v>325</v>
      </c>
      <c r="L20" s="243"/>
      <c r="M20" s="243"/>
      <c r="N20" s="242"/>
      <c r="O20" s="243"/>
      <c r="P20" s="243"/>
      <c r="Q20" s="9"/>
      <c r="R20" s="57"/>
      <c r="W20" s="51"/>
      <c r="X20" s="51"/>
      <c r="Z20" s="51"/>
    </row>
    <row r="21" spans="2:26" s="7" customFormat="1" ht="4.5" hidden="1" customHeight="1" x14ac:dyDescent="0.2">
      <c r="B21" s="6"/>
      <c r="C21" s="243"/>
      <c r="D21" s="58"/>
      <c r="E21" s="243">
        <f>+IF(LEN(E20)=9,"0"&amp;E20,E20)</f>
        <v>0</v>
      </c>
      <c r="F21" s="243"/>
      <c r="G21" s="243"/>
      <c r="H21" s="243"/>
      <c r="I21" s="243"/>
      <c r="J21" s="243"/>
      <c r="K21" s="243"/>
      <c r="L21" s="243"/>
      <c r="M21" s="243"/>
      <c r="N21" s="242"/>
      <c r="O21" s="243"/>
      <c r="P21" s="243"/>
      <c r="Q21" s="9"/>
      <c r="R21" s="10"/>
      <c r="W21" s="51"/>
      <c r="X21" s="51"/>
      <c r="Z21" s="51"/>
    </row>
    <row r="22" spans="2:26" s="7" customFormat="1" ht="6" customHeight="1" x14ac:dyDescent="0.2">
      <c r="B22" s="6"/>
      <c r="C22" s="243"/>
      <c r="D22" s="243"/>
      <c r="E22" s="243"/>
      <c r="F22" s="243"/>
      <c r="G22" s="282"/>
      <c r="H22" s="282"/>
      <c r="I22" s="243"/>
      <c r="J22" s="243"/>
      <c r="K22" s="243"/>
      <c r="L22" s="243"/>
      <c r="M22" s="243"/>
      <c r="N22" s="243"/>
      <c r="O22" s="243"/>
      <c r="P22" s="243"/>
      <c r="Q22" s="9"/>
      <c r="R22" s="10"/>
      <c r="W22" s="51"/>
      <c r="X22" s="51"/>
      <c r="Z22" s="51"/>
    </row>
    <row r="23" spans="2:26" s="7" customFormat="1" x14ac:dyDescent="0.2">
      <c r="B23" s="6"/>
      <c r="C23" s="243" t="s">
        <v>301</v>
      </c>
      <c r="D23" s="243"/>
      <c r="E23" s="307" t="str">
        <f>IFERROR(IF(E20=0,"",IF(MOD(LEFT(IF(LEN(E21)=9,"0"&amp;E21,E21),1)*4+MID(E21,2,1)*3+MID(E21,3,1)*2+MID(E21,4,1)*7+MID(E21,5,1)*6+MID(E21,6,1)*5+(MID(E21,7,1)*4+MID(E21,8,1)*3+MID(E21,9,1)*2+MID(E21,10,1)*1),11)=0,"Gyldigt CPR","Fejl i CPR")),"Fejl i indtastning")</f>
        <v/>
      </c>
      <c r="F23" s="307"/>
      <c r="G23" s="307"/>
      <c r="J23" s="243"/>
      <c r="K23" s="7" t="s">
        <v>314</v>
      </c>
      <c r="L23" s="243"/>
      <c r="M23" s="243"/>
      <c r="N23" s="243"/>
      <c r="P23" s="230" t="s">
        <v>306</v>
      </c>
      <c r="Q23" s="9"/>
      <c r="R23" s="10"/>
      <c r="W23" s="51"/>
      <c r="X23" s="51"/>
      <c r="Z23" s="51"/>
    </row>
    <row r="24" spans="2:26" s="7" customFormat="1" ht="5.0999999999999996" customHeight="1" x14ac:dyDescent="0.2">
      <c r="B24" s="6"/>
      <c r="C24" s="243"/>
      <c r="D24" s="243"/>
      <c r="E24" s="243"/>
      <c r="F24" s="243"/>
      <c r="G24" s="243"/>
      <c r="H24" s="243"/>
      <c r="I24" s="243"/>
      <c r="J24" s="243"/>
      <c r="K24" s="243"/>
      <c r="L24" s="243"/>
      <c r="M24" s="243"/>
      <c r="N24" s="243"/>
      <c r="O24" s="243"/>
      <c r="P24" s="243"/>
      <c r="Q24" s="9"/>
      <c r="R24" s="10"/>
      <c r="T24" s="58"/>
      <c r="W24" s="51"/>
      <c r="X24" s="51"/>
      <c r="Z24" s="51"/>
    </row>
    <row r="25" spans="2:26" s="7" customFormat="1" x14ac:dyDescent="0.2">
      <c r="B25" s="6"/>
      <c r="C25" s="244" t="s">
        <v>315</v>
      </c>
      <c r="D25" s="13"/>
      <c r="E25" s="306" t="s">
        <v>316</v>
      </c>
      <c r="F25" s="306"/>
      <c r="G25" s="306"/>
      <c r="H25" s="306"/>
      <c r="I25" s="306"/>
      <c r="K25" s="248" t="s">
        <v>305</v>
      </c>
      <c r="L25" s="255"/>
      <c r="M25" s="255"/>
      <c r="N25" s="249" t="str">
        <f>+IF($P$23="Ja","A/C No.","SWIFT")</f>
        <v>SWIFT</v>
      </c>
      <c r="O25" s="255"/>
      <c r="P25" s="255"/>
      <c r="Q25" s="9"/>
      <c r="R25" s="10"/>
      <c r="Z25" s="51"/>
    </row>
    <row r="26" spans="2:26" s="7" customFormat="1" ht="5.0999999999999996" customHeight="1" x14ac:dyDescent="0.2">
      <c r="B26" s="6"/>
      <c r="C26" s="243"/>
      <c r="D26" s="243"/>
      <c r="E26" s="243"/>
      <c r="F26" s="243"/>
      <c r="G26" s="243"/>
      <c r="H26" s="243"/>
      <c r="I26" s="243"/>
      <c r="J26" s="243"/>
      <c r="K26" s="243"/>
      <c r="L26" s="243"/>
      <c r="M26" s="243"/>
      <c r="N26" s="243"/>
      <c r="O26" s="243"/>
      <c r="P26" s="243"/>
      <c r="Q26" s="9"/>
      <c r="R26" s="10"/>
      <c r="T26" s="58"/>
      <c r="W26" s="51"/>
      <c r="X26" s="51"/>
      <c r="Z26" s="51"/>
    </row>
    <row r="27" spans="2:26" s="58" customFormat="1" x14ac:dyDescent="0.2">
      <c r="B27" s="6"/>
      <c r="C27" s="243" t="s">
        <v>311</v>
      </c>
      <c r="D27" s="243"/>
      <c r="E27" s="254"/>
      <c r="F27" s="255"/>
      <c r="G27" s="256"/>
      <c r="H27" s="256"/>
      <c r="I27" s="256"/>
      <c r="K27" s="248" t="str">
        <f>+IF($P$23="Ja","SWIFT+RTN No.","IBAN")</f>
        <v>IBAN</v>
      </c>
      <c r="L27" s="255"/>
      <c r="M27" s="255"/>
      <c r="N27" s="255"/>
      <c r="O27" s="255"/>
      <c r="P27" s="255"/>
      <c r="Q27" s="9"/>
      <c r="R27" s="57"/>
      <c r="Z27" s="51"/>
    </row>
    <row r="28" spans="2:26" s="58" customFormat="1" ht="5.0999999999999996" customHeight="1" x14ac:dyDescent="0.2">
      <c r="B28" s="59"/>
      <c r="C28" s="60"/>
      <c r="D28" s="60"/>
      <c r="E28" s="60"/>
      <c r="F28" s="60"/>
      <c r="G28" s="60"/>
      <c r="H28" s="60"/>
      <c r="I28" s="60"/>
      <c r="J28" s="60"/>
      <c r="K28" s="60"/>
      <c r="L28" s="60"/>
      <c r="M28" s="60"/>
      <c r="N28" s="60"/>
      <c r="O28" s="60"/>
      <c r="P28" s="60"/>
      <c r="Q28" s="61"/>
      <c r="R28" s="57"/>
      <c r="Z28" s="51"/>
    </row>
    <row r="29" spans="2:26" s="58" customFormat="1" ht="4.5" customHeight="1" x14ac:dyDescent="0.2">
      <c r="B29" s="62"/>
      <c r="C29" s="8"/>
      <c r="D29" s="8"/>
      <c r="E29" s="8"/>
      <c r="F29" s="8"/>
      <c r="G29" s="8"/>
      <c r="H29" s="8"/>
      <c r="I29" s="8"/>
      <c r="J29" s="8"/>
      <c r="K29" s="8"/>
      <c r="L29" s="8"/>
      <c r="M29" s="8"/>
      <c r="N29" s="8"/>
      <c r="O29" s="8"/>
      <c r="P29" s="8"/>
      <c r="Q29" s="63"/>
      <c r="R29" s="57"/>
      <c r="Z29" s="51"/>
    </row>
    <row r="30" spans="2:26" s="58" customFormat="1" ht="14.25" customHeight="1" x14ac:dyDescent="0.2">
      <c r="B30" s="6"/>
      <c r="C30" s="64" t="s">
        <v>261</v>
      </c>
      <c r="D30" s="7"/>
      <c r="E30" s="7"/>
      <c r="F30" s="7"/>
      <c r="G30" s="7"/>
      <c r="H30" s="7"/>
      <c r="O30" s="7"/>
      <c r="P30" s="7"/>
      <c r="Q30" s="9"/>
      <c r="R30" s="57"/>
      <c r="Z30" s="51"/>
    </row>
    <row r="31" spans="2:26" s="58" customFormat="1" ht="14.25" customHeight="1" x14ac:dyDescent="0.2">
      <c r="B31" s="6"/>
      <c r="C31" s="7" t="s">
        <v>171</v>
      </c>
      <c r="D31" s="7"/>
      <c r="E31" s="303"/>
      <c r="F31" s="304"/>
      <c r="G31" s="304"/>
      <c r="H31" s="304"/>
      <c r="I31" s="304"/>
      <c r="J31" s="304"/>
      <c r="K31" s="304"/>
      <c r="L31" s="304"/>
      <c r="M31" s="11" t="s">
        <v>50</v>
      </c>
      <c r="N31" s="240" t="s">
        <v>52</v>
      </c>
      <c r="O31" s="11" t="s">
        <v>47</v>
      </c>
      <c r="P31" s="101">
        <v>100</v>
      </c>
      <c r="Q31" s="9"/>
      <c r="R31" s="57"/>
      <c r="Z31" s="51"/>
    </row>
    <row r="32" spans="2:26" s="7" customFormat="1" ht="14.25" customHeight="1" x14ac:dyDescent="0.2">
      <c r="B32" s="6"/>
      <c r="E32" s="305"/>
      <c r="F32" s="305"/>
      <c r="G32" s="305"/>
      <c r="H32" s="305"/>
      <c r="I32" s="305"/>
      <c r="J32" s="305"/>
      <c r="K32" s="305"/>
      <c r="L32" s="305"/>
      <c r="M32" s="11" t="s">
        <v>50</v>
      </c>
      <c r="N32" s="240" t="s">
        <v>182</v>
      </c>
      <c r="O32" s="11" t="s">
        <v>47</v>
      </c>
      <c r="P32" s="115"/>
      <c r="Q32" s="9"/>
      <c r="R32" s="10"/>
      <c r="T32" s="58"/>
      <c r="Z32" s="51"/>
    </row>
    <row r="33" spans="2:26" s="7" customFormat="1" ht="14.25" customHeight="1" x14ac:dyDescent="0.2">
      <c r="B33" s="6"/>
      <c r="C33" s="7" t="s">
        <v>55</v>
      </c>
      <c r="E33" s="255" t="s">
        <v>56</v>
      </c>
      <c r="F33" s="255"/>
      <c r="G33" s="255"/>
      <c r="H33" s="255"/>
      <c r="I33" s="255"/>
      <c r="M33" s="11" t="s">
        <v>50</v>
      </c>
      <c r="N33" s="250" t="s">
        <v>286</v>
      </c>
      <c r="O33" s="11" t="s">
        <v>47</v>
      </c>
      <c r="P33" s="115"/>
      <c r="Q33" s="9"/>
      <c r="R33" s="10"/>
      <c r="T33" s="58"/>
      <c r="Z33" s="51"/>
    </row>
    <row r="34" spans="2:26" s="7" customFormat="1" ht="14.25" customHeight="1" x14ac:dyDescent="0.2">
      <c r="B34" s="6"/>
      <c r="M34" s="11" t="s">
        <v>50</v>
      </c>
      <c r="N34" s="122"/>
      <c r="O34" s="11" t="s">
        <v>47</v>
      </c>
      <c r="P34" s="115"/>
      <c r="Q34" s="9"/>
      <c r="R34" s="10"/>
      <c r="T34" s="58"/>
      <c r="Z34" s="51"/>
    </row>
    <row r="35" spans="2:26" s="7" customFormat="1" ht="5.0999999999999996" customHeight="1" x14ac:dyDescent="0.2">
      <c r="B35" s="6"/>
      <c r="Q35" s="9"/>
      <c r="R35" s="10"/>
      <c r="T35" s="58"/>
      <c r="Z35" s="51"/>
    </row>
    <row r="36" spans="2:26" s="16" customFormat="1" ht="14.25" customHeight="1" x14ac:dyDescent="0.2">
      <c r="B36" s="12">
        <v>5</v>
      </c>
      <c r="C36" s="13"/>
      <c r="D36" s="13"/>
      <c r="E36" s="13"/>
      <c r="F36" s="13"/>
      <c r="G36" s="13"/>
      <c r="H36" s="13"/>
      <c r="I36" s="13"/>
      <c r="J36" s="13"/>
      <c r="K36" s="253" t="s">
        <v>49</v>
      </c>
      <c r="L36" s="253"/>
      <c r="M36" s="253" t="s">
        <v>48</v>
      </c>
      <c r="N36" s="253"/>
      <c r="O36" s="253" t="s">
        <v>176</v>
      </c>
      <c r="P36" s="253"/>
      <c r="Q36" s="14"/>
      <c r="R36" s="15"/>
      <c r="T36" s="58"/>
      <c r="Z36" s="51"/>
    </row>
    <row r="37" spans="2:26" s="16" customFormat="1" ht="14.25" customHeight="1" x14ac:dyDescent="0.2">
      <c r="B37" s="12"/>
      <c r="C37" s="65" t="s">
        <v>208</v>
      </c>
      <c r="D37" s="65"/>
      <c r="E37" s="65"/>
      <c r="F37" s="65"/>
      <c r="G37" s="65"/>
      <c r="H37" s="65"/>
      <c r="I37" s="65"/>
      <c r="J37" s="13"/>
      <c r="K37" s="128" t="s">
        <v>46</v>
      </c>
      <c r="L37" s="128" t="s">
        <v>183</v>
      </c>
      <c r="M37" s="128" t="s">
        <v>46</v>
      </c>
      <c r="N37" s="128" t="s">
        <v>183</v>
      </c>
      <c r="O37" s="128" t="s">
        <v>39</v>
      </c>
      <c r="P37" s="128" t="s">
        <v>40</v>
      </c>
      <c r="Q37" s="14"/>
      <c r="R37" s="15"/>
      <c r="T37" s="58"/>
      <c r="Z37" s="51"/>
    </row>
    <row r="38" spans="2:26" s="7" customFormat="1" ht="5.0999999999999996" customHeight="1" x14ac:dyDescent="0.2">
      <c r="B38" s="6"/>
      <c r="C38" s="257"/>
      <c r="D38" s="257"/>
      <c r="E38" s="257"/>
      <c r="F38" s="257"/>
      <c r="G38" s="257"/>
      <c r="H38" s="257"/>
      <c r="I38" s="257"/>
      <c r="Q38" s="9"/>
      <c r="R38" s="10"/>
      <c r="T38" s="58"/>
      <c r="Z38" s="51"/>
    </row>
    <row r="39" spans="2:26" s="21" customFormat="1" ht="14.25" customHeight="1" x14ac:dyDescent="0.2">
      <c r="B39" s="17"/>
      <c r="C39" s="258"/>
      <c r="D39" s="258"/>
      <c r="E39" s="258"/>
      <c r="F39" s="258"/>
      <c r="G39" s="258"/>
      <c r="H39" s="258"/>
      <c r="I39" s="258"/>
      <c r="J39" s="18"/>
      <c r="K39" s="132"/>
      <c r="L39" s="133"/>
      <c r="M39" s="132"/>
      <c r="N39" s="133"/>
      <c r="O39" s="94">
        <f>IF(OR(K39="",L39="",M39="",N39=""),0,IF(ISERROR(FLOOR(N((M39+N39))-N(K39+L39),1)),0,FLOOR(N((M39+N39))-N(K39+L39),1)))</f>
        <v>0</v>
      </c>
      <c r="P39" s="94">
        <f>+IF(OR(K39="",L39="",M39="",N39=""),0,IF(O39=0,0,+HOUR((M39+N39)-(K39+L39))+IF(MINUTE((M39+N39)-(K39+L39))=0,0,1)))</f>
        <v>0</v>
      </c>
      <c r="Q39" s="19"/>
      <c r="R39" s="20"/>
      <c r="T39" s="53"/>
      <c r="Z39" s="51"/>
    </row>
    <row r="40" spans="2:26" s="7" customFormat="1" ht="5.0999999999999996" customHeight="1" x14ac:dyDescent="0.2">
      <c r="B40" s="6"/>
      <c r="C40" s="259"/>
      <c r="D40" s="259"/>
      <c r="E40" s="259"/>
      <c r="F40" s="259"/>
      <c r="G40" s="259"/>
      <c r="H40" s="259"/>
      <c r="I40" s="259"/>
      <c r="K40" s="118"/>
      <c r="L40" s="118"/>
      <c r="M40" s="118"/>
      <c r="N40" s="118"/>
      <c r="Q40" s="9"/>
      <c r="R40" s="10"/>
      <c r="T40" s="58"/>
      <c r="Z40" s="51"/>
    </row>
    <row r="41" spans="2:26" s="21" customFormat="1" x14ac:dyDescent="0.2">
      <c r="B41" s="17"/>
      <c r="C41" s="260"/>
      <c r="D41" s="260"/>
      <c r="E41" s="260"/>
      <c r="F41" s="260"/>
      <c r="G41" s="260"/>
      <c r="H41" s="260"/>
      <c r="I41" s="260"/>
      <c r="J41" s="18"/>
      <c r="K41" s="134"/>
      <c r="L41" s="135"/>
      <c r="M41" s="134"/>
      <c r="N41" s="135"/>
      <c r="O41" s="96">
        <f>IF(OR(K41="",L41="",M41="",N41=""),0,IF(ISERROR(FLOOR(N((M41+N41))-N(K41+L41),1)),0,FLOOR(N((M41+N41))-N(K41+L41),1)))</f>
        <v>0</v>
      </c>
      <c r="P41" s="96">
        <f>+IF(OR(K41="",L41="",M41="",N41=""),0,IF(O41=0,0,+HOUR((M41+N41)-(K41+L41))+IF(MINUTE((M41+N41)-(K41+L41))=0,0,1)))</f>
        <v>0</v>
      </c>
      <c r="Q41" s="19"/>
      <c r="R41" s="20"/>
      <c r="T41" s="53"/>
      <c r="Z41" s="51"/>
    </row>
    <row r="42" spans="2:26" s="5" customFormat="1" ht="5.0999999999999996" customHeight="1" x14ac:dyDescent="0.2">
      <c r="B42" s="22"/>
      <c r="C42" s="23"/>
      <c r="D42" s="23"/>
      <c r="E42" s="23"/>
      <c r="F42" s="23"/>
      <c r="G42" s="23"/>
      <c r="H42" s="23"/>
      <c r="I42" s="23"/>
      <c r="J42" s="23"/>
      <c r="K42" s="23"/>
      <c r="L42" s="23"/>
      <c r="M42" s="23"/>
      <c r="N42" s="23"/>
      <c r="O42" s="23"/>
      <c r="P42" s="23"/>
      <c r="Q42" s="24"/>
      <c r="R42" s="25"/>
      <c r="T42" s="53"/>
      <c r="Z42" s="51"/>
    </row>
    <row r="43" spans="2:26" s="5" customFormat="1" ht="5.0999999999999996" customHeight="1" thickBot="1" x14ac:dyDescent="0.25">
      <c r="R43" s="25"/>
      <c r="T43" s="53"/>
      <c r="Z43" s="51"/>
    </row>
    <row r="44" spans="2:26" s="5" customFormat="1" ht="5.0999999999999996" customHeight="1" x14ac:dyDescent="0.2">
      <c r="B44" s="184"/>
      <c r="C44" s="186"/>
      <c r="D44" s="186"/>
      <c r="E44" s="186"/>
      <c r="F44" s="186"/>
      <c r="G44" s="186"/>
      <c r="H44" s="186"/>
      <c r="I44" s="186"/>
      <c r="J44" s="186"/>
      <c r="K44" s="186"/>
      <c r="L44" s="186"/>
      <c r="M44" s="186"/>
      <c r="N44" s="186"/>
      <c r="O44" s="186"/>
      <c r="P44" s="186"/>
      <c r="Q44" s="189"/>
      <c r="R44" s="261" t="s">
        <v>300</v>
      </c>
      <c r="T44" s="53"/>
      <c r="Z44" s="51"/>
    </row>
    <row r="45" spans="2:26" s="5" customFormat="1" ht="14.25" customHeight="1" x14ac:dyDescent="0.2">
      <c r="B45" s="190"/>
      <c r="C45" s="95" t="s">
        <v>200</v>
      </c>
      <c r="D45" s="95"/>
      <c r="E45" s="95"/>
      <c r="F45" s="95"/>
      <c r="I45" s="112" t="s">
        <v>306</v>
      </c>
      <c r="J45" s="30"/>
      <c r="K45" s="252" t="str">
        <f>+IF(I45="Nej","NB: Der kan ikke ydes diæter ved rejser under 24 timer samt til ikke-ansatte",IF(AND(I45="Ja",VLOOKUP(E25,Standardværdier!$C$195:$D$198,2,0)="Ja",OR(SUM(O39:O41)&gt;=1,SUM(P39:P41)&gt;=1)),"",IF(AND(I45="Ja",VLOOKUP(E25,Standardværdier!$C$195:$D$198,2,0)="Ja"&lt;&gt;5,SUM(O39:P41)&lt;1),"Der kan ikke anmodes om diæter på denne rejse","Pga. ansættelsesforhold kan der ikke anmodes om diæter på denne rejse")))</f>
        <v>NB: Der kan ikke ydes diæter ved rejser under 24 timer samt til ikke-ansatte</v>
      </c>
      <c r="L45" s="252" t="str">
        <f>+IF(I45="Nej","",IF(AND(E24="Ja",SUM(O39:O41)&gt;=1),"","Der kan ikke anmodes om time- og dagpenge"))</f>
        <v/>
      </c>
      <c r="M45" s="252"/>
      <c r="N45" s="252"/>
      <c r="O45" s="252"/>
      <c r="P45" s="252"/>
      <c r="Q45" s="191"/>
      <c r="R45" s="262"/>
      <c r="T45" s="53"/>
      <c r="Z45" s="51"/>
    </row>
    <row r="46" spans="2:26" s="7" customFormat="1" ht="5.0999999999999996" customHeight="1" x14ac:dyDescent="0.2">
      <c r="B46" s="196"/>
      <c r="C46" s="282"/>
      <c r="D46" s="282"/>
      <c r="E46" s="282"/>
      <c r="K46" s="252"/>
      <c r="L46" s="252"/>
      <c r="M46" s="252"/>
      <c r="N46" s="252"/>
      <c r="O46" s="252"/>
      <c r="P46" s="252"/>
      <c r="Q46" s="197"/>
      <c r="R46" s="262"/>
      <c r="T46" s="58"/>
      <c r="Z46" s="51"/>
    </row>
    <row r="47" spans="2:26" s="5" customFormat="1" ht="22.5" customHeight="1" x14ac:dyDescent="0.2">
      <c r="B47" s="190"/>
      <c r="C47" s="294" t="s">
        <v>179</v>
      </c>
      <c r="D47" s="294"/>
      <c r="E47" s="294"/>
      <c r="F47" s="1"/>
      <c r="G47" s="125" t="s">
        <v>38</v>
      </c>
      <c r="H47" s="1"/>
      <c r="I47" s="107"/>
      <c r="J47" s="107"/>
      <c r="K47" s="169" t="s">
        <v>181</v>
      </c>
      <c r="L47" s="127"/>
      <c r="M47" s="121" t="s">
        <v>185</v>
      </c>
      <c r="N47" s="291" t="s">
        <v>189</v>
      </c>
      <c r="O47" s="291"/>
      <c r="P47" s="121" t="s">
        <v>289</v>
      </c>
      <c r="Q47" s="191"/>
      <c r="R47" s="262"/>
      <c r="T47" s="53"/>
      <c r="Z47" s="51"/>
    </row>
    <row r="48" spans="2:26" s="7" customFormat="1" ht="5.0999999999999996" customHeight="1" x14ac:dyDescent="0.2">
      <c r="B48" s="196"/>
      <c r="C48" s="282"/>
      <c r="D48" s="282"/>
      <c r="E48" s="282"/>
      <c r="Q48" s="197"/>
      <c r="R48" s="262"/>
      <c r="T48" s="58"/>
      <c r="Z48" s="51"/>
    </row>
    <row r="49" spans="2:26" s="18" customFormat="1" ht="14.25" customHeight="1" x14ac:dyDescent="0.2">
      <c r="B49" s="207"/>
      <c r="C49" s="288" t="s">
        <v>53</v>
      </c>
      <c r="D49" s="288"/>
      <c r="E49" s="288"/>
      <c r="G49" s="78">
        <f>+IF(AND(I45="Ja",K45=""),SUM(O39:O41),0)</f>
        <v>0</v>
      </c>
      <c r="H49" s="35"/>
      <c r="I49" s="18" t="s">
        <v>41</v>
      </c>
      <c r="K49" s="231">
        <f>VLOOKUP(E33,Diaeter,IF(ISBLANK($K$39),YEAR(Dato_Slut),YEAR($K$39))-Kolonnekorrektion,)</f>
        <v>0</v>
      </c>
      <c r="M49" s="232">
        <f>G49*K49</f>
        <v>0</v>
      </c>
      <c r="P49" s="225">
        <v>908</v>
      </c>
      <c r="Q49" s="208"/>
      <c r="R49" s="262"/>
      <c r="Z49" s="51"/>
    </row>
    <row r="50" spans="2:26" s="7" customFormat="1" ht="4.5" customHeight="1" x14ac:dyDescent="0.2">
      <c r="B50" s="196"/>
      <c r="C50" s="282"/>
      <c r="D50" s="282"/>
      <c r="E50" s="282"/>
      <c r="G50" s="118"/>
      <c r="P50" s="118"/>
      <c r="Q50" s="197"/>
      <c r="R50" s="262"/>
      <c r="T50" s="58"/>
      <c r="Z50" s="51"/>
    </row>
    <row r="51" spans="2:26" s="18" customFormat="1" ht="14.25" customHeight="1" x14ac:dyDescent="0.2">
      <c r="B51" s="207"/>
      <c r="C51" s="288"/>
      <c r="D51" s="288"/>
      <c r="E51" s="288"/>
      <c r="G51" s="78">
        <f>+IF(AND(I45="Ja",K45=""),SUM(P39:P41),0)</f>
        <v>0</v>
      </c>
      <c r="H51" s="35"/>
      <c r="I51" s="18" t="s">
        <v>42</v>
      </c>
      <c r="K51" s="231">
        <f>ROUND(K49/24,2)</f>
        <v>0</v>
      </c>
      <c r="M51" s="232">
        <f>G51*K51</f>
        <v>0</v>
      </c>
      <c r="P51" s="225">
        <v>907</v>
      </c>
      <c r="Q51" s="208"/>
      <c r="R51" s="262"/>
      <c r="Z51" s="51"/>
    </row>
    <row r="52" spans="2:26" s="7" customFormat="1" ht="5.0999999999999996" customHeight="1" x14ac:dyDescent="0.2">
      <c r="B52" s="196"/>
      <c r="C52" s="282"/>
      <c r="D52" s="282"/>
      <c r="E52" s="282"/>
      <c r="G52" s="118"/>
      <c r="P52" s="118"/>
      <c r="Q52" s="197"/>
      <c r="R52" s="262"/>
      <c r="T52" s="58"/>
      <c r="Z52" s="51"/>
    </row>
    <row r="53" spans="2:26" s="18" customFormat="1" ht="14.25" customHeight="1" x14ac:dyDescent="0.2">
      <c r="B53" s="207"/>
      <c r="C53" s="288" t="s">
        <v>196</v>
      </c>
      <c r="D53" s="288"/>
      <c r="E53" s="288"/>
      <c r="G53" s="87"/>
      <c r="H53" s="233"/>
      <c r="I53" s="18" t="s">
        <v>44</v>
      </c>
      <c r="K53" s="231">
        <f>-K49*15%</f>
        <v>0</v>
      </c>
      <c r="M53" s="232">
        <f>G53*K53</f>
        <v>0</v>
      </c>
      <c r="P53" s="225">
        <v>826</v>
      </c>
      <c r="Q53" s="209"/>
      <c r="R53" s="262"/>
      <c r="Z53" s="51"/>
    </row>
    <row r="54" spans="2:26" s="7" customFormat="1" ht="5.0999999999999996" customHeight="1" x14ac:dyDescent="0.2">
      <c r="B54" s="196"/>
      <c r="C54" s="282"/>
      <c r="D54" s="282"/>
      <c r="E54" s="282"/>
      <c r="G54" s="118"/>
      <c r="P54" s="118"/>
      <c r="Q54" s="197"/>
      <c r="R54" s="262"/>
      <c r="T54" s="58"/>
      <c r="Z54" s="51"/>
    </row>
    <row r="55" spans="2:26" s="18" customFormat="1" ht="14.25" customHeight="1" x14ac:dyDescent="0.2">
      <c r="B55" s="207"/>
      <c r="C55" s="288"/>
      <c r="D55" s="288"/>
      <c r="E55" s="288"/>
      <c r="G55" s="87"/>
      <c r="H55" s="233"/>
      <c r="I55" s="18" t="s">
        <v>35</v>
      </c>
      <c r="K55" s="231">
        <f>-K49*30%</f>
        <v>0</v>
      </c>
      <c r="M55" s="232">
        <f>G55*K55</f>
        <v>0</v>
      </c>
      <c r="P55" s="225">
        <v>827</v>
      </c>
      <c r="Q55" s="208"/>
      <c r="R55" s="262"/>
      <c r="Z55" s="51"/>
    </row>
    <row r="56" spans="2:26" s="7" customFormat="1" ht="5.0999999999999996" customHeight="1" x14ac:dyDescent="0.2">
      <c r="B56" s="196"/>
      <c r="C56" s="282"/>
      <c r="D56" s="282"/>
      <c r="E56" s="282"/>
      <c r="G56" s="118"/>
      <c r="P56" s="118"/>
      <c r="Q56" s="197"/>
      <c r="R56" s="262"/>
      <c r="T56" s="58"/>
      <c r="Z56" s="51"/>
    </row>
    <row r="57" spans="2:26" s="18" customFormat="1" ht="14.25" customHeight="1" x14ac:dyDescent="0.2">
      <c r="B57" s="207"/>
      <c r="C57" s="288"/>
      <c r="D57" s="288"/>
      <c r="E57" s="288"/>
      <c r="G57" s="87"/>
      <c r="H57" s="233"/>
      <c r="I57" s="18" t="s">
        <v>36</v>
      </c>
      <c r="K57" s="231">
        <f>-K49*30%</f>
        <v>0</v>
      </c>
      <c r="M57" s="232">
        <f>G57*K57</f>
        <v>0</v>
      </c>
      <c r="P57" s="225">
        <v>827</v>
      </c>
      <c r="Q57" s="208"/>
      <c r="R57" s="262"/>
      <c r="Z57" s="51"/>
    </row>
    <row r="58" spans="2:26" s="7" customFormat="1" ht="5.0999999999999996" customHeight="1" x14ac:dyDescent="0.2">
      <c r="B58" s="196"/>
      <c r="C58" s="282"/>
      <c r="D58" s="282"/>
      <c r="E58" s="282"/>
      <c r="G58" s="118"/>
      <c r="Q58" s="197"/>
      <c r="R58" s="262"/>
      <c r="T58" s="58"/>
      <c r="Z58" s="51"/>
    </row>
    <row r="59" spans="2:26" s="18" customFormat="1" ht="14.25" customHeight="1" x14ac:dyDescent="0.25">
      <c r="B59" s="207"/>
      <c r="C59" s="288"/>
      <c r="D59" s="288"/>
      <c r="E59" s="288"/>
      <c r="G59" s="37"/>
      <c r="H59" s="233"/>
      <c r="I59" s="37"/>
      <c r="K59" s="37"/>
      <c r="M59" s="234">
        <f>G59*K59</f>
        <v>0</v>
      </c>
      <c r="N59" s="60"/>
      <c r="O59" s="60"/>
      <c r="Q59" s="208"/>
      <c r="R59" s="262"/>
      <c r="Z59" s="51"/>
    </row>
    <row r="60" spans="2:26" s="7" customFormat="1" ht="5.0999999999999996" customHeight="1" x14ac:dyDescent="0.2">
      <c r="B60" s="196"/>
      <c r="C60" s="282"/>
      <c r="D60" s="282"/>
      <c r="E60" s="282"/>
      <c r="Q60" s="197"/>
      <c r="R60" s="262"/>
      <c r="T60" s="58"/>
      <c r="Z60" s="51"/>
    </row>
    <row r="61" spans="2:26" s="37" customFormat="1" ht="14.25" customHeight="1" x14ac:dyDescent="0.25">
      <c r="B61" s="210"/>
      <c r="C61" s="289" t="s">
        <v>53</v>
      </c>
      <c r="D61" s="289"/>
      <c r="E61" s="289"/>
      <c r="F61" s="36"/>
      <c r="H61" s="233"/>
      <c r="M61" s="235">
        <f>IF(SUM(M49:M59)&lt;0,"Der er en fejl i indtastningen",SUM(M49:M59))</f>
        <v>0</v>
      </c>
      <c r="N61" s="290">
        <f>M61</f>
        <v>0</v>
      </c>
      <c r="O61" s="290"/>
      <c r="P61" s="10"/>
      <c r="Q61" s="199"/>
      <c r="R61" s="262"/>
      <c r="Z61" s="51"/>
    </row>
    <row r="62" spans="2:26" s="37" customFormat="1" ht="5.0999999999999996" customHeight="1" x14ac:dyDescent="0.25">
      <c r="B62" s="211"/>
      <c r="C62" s="38"/>
      <c r="D62" s="39"/>
      <c r="E62" s="39"/>
      <c r="F62" s="39"/>
      <c r="G62" s="39"/>
      <c r="H62" s="173"/>
      <c r="I62" s="39"/>
      <c r="J62" s="39"/>
      <c r="K62" s="39"/>
      <c r="L62" s="39"/>
      <c r="M62" s="174"/>
      <c r="N62" s="40"/>
      <c r="O62" s="174"/>
      <c r="P62" s="67"/>
      <c r="Q62" s="212"/>
      <c r="R62" s="262"/>
      <c r="Z62" s="51"/>
    </row>
    <row r="63" spans="2:26" s="37" customFormat="1" ht="5.0999999999999996" customHeight="1" x14ac:dyDescent="0.25">
      <c r="B63" s="210"/>
      <c r="C63" s="36"/>
      <c r="H63" s="171"/>
      <c r="M63" s="175"/>
      <c r="N63" s="42"/>
      <c r="O63" s="175"/>
      <c r="P63" s="66"/>
      <c r="Q63" s="199"/>
      <c r="R63" s="262"/>
      <c r="Z63" s="51"/>
    </row>
    <row r="64" spans="2:26" s="37" customFormat="1" ht="5.0999999999999996" customHeight="1" x14ac:dyDescent="0.25">
      <c r="B64" s="213"/>
      <c r="C64" s="43"/>
      <c r="D64" s="44"/>
      <c r="E64" s="44"/>
      <c r="F64" s="44"/>
      <c r="G64" s="123"/>
      <c r="H64" s="176"/>
      <c r="I64" s="123"/>
      <c r="J64" s="123"/>
      <c r="K64" s="123"/>
      <c r="L64" s="123"/>
      <c r="M64" s="177"/>
      <c r="N64" s="123"/>
      <c r="O64" s="177"/>
      <c r="P64" s="124"/>
      <c r="Q64" s="214"/>
      <c r="R64" s="262"/>
      <c r="Z64" s="51"/>
    </row>
    <row r="65" spans="1:26" s="37" customFormat="1" ht="14.25" customHeight="1" x14ac:dyDescent="0.25">
      <c r="B65" s="210"/>
      <c r="C65" s="286" t="s">
        <v>175</v>
      </c>
      <c r="D65" s="286"/>
      <c r="E65" s="286"/>
      <c r="G65" s="125" t="s">
        <v>38</v>
      </c>
      <c r="H65" s="178"/>
      <c r="I65" s="126"/>
      <c r="J65" s="126"/>
      <c r="K65" s="121" t="s">
        <v>181</v>
      </c>
      <c r="L65" s="126"/>
      <c r="M65" s="129" t="s">
        <v>262</v>
      </c>
      <c r="N65" s="291" t="s">
        <v>189</v>
      </c>
      <c r="O65" s="291"/>
      <c r="P65" s="121" t="s">
        <v>289</v>
      </c>
      <c r="Q65" s="199"/>
      <c r="R65" s="262"/>
      <c r="Z65" s="51"/>
    </row>
    <row r="66" spans="1:26" s="5" customFormat="1" ht="14.25" customHeight="1" x14ac:dyDescent="0.25">
      <c r="B66" s="190"/>
      <c r="C66" s="292" t="s">
        <v>302</v>
      </c>
      <c r="D66" s="292"/>
      <c r="E66" s="292"/>
      <c r="G66" s="77"/>
      <c r="H66" s="171"/>
      <c r="I66" s="18" t="s">
        <v>194</v>
      </c>
      <c r="J66" s="45"/>
      <c r="K66" s="172">
        <f>HLOOKUP(IF(ISBLANK($K$39),YEAR(Dato_Slut),YEAR($K$39)),Koersel,IF($C$66="Fast beløb",4,IF($C$66="Høj sats",3,2)))</f>
        <v>2.1</v>
      </c>
      <c r="L66" s="80"/>
      <c r="M66" s="179"/>
      <c r="N66" s="293">
        <f>IF(C66="Fast beløb",IF(M66=0,"",M66),G66*K66)</f>
        <v>0</v>
      </c>
      <c r="O66" s="293"/>
      <c r="P66" s="226">
        <f>IF(C66=Standardværdier!A88,915,916)</f>
        <v>916</v>
      </c>
      <c r="Q66" s="191"/>
      <c r="R66" s="262"/>
      <c r="Z66" s="51"/>
    </row>
    <row r="67" spans="1:26" s="5" customFormat="1" ht="5.0999999999999996" customHeight="1" thickBot="1" x14ac:dyDescent="0.25">
      <c r="B67" s="215"/>
      <c r="C67" s="216"/>
      <c r="D67" s="217"/>
      <c r="E67" s="217"/>
      <c r="F67" s="217"/>
      <c r="G67" s="217"/>
      <c r="H67" s="217"/>
      <c r="I67" s="217"/>
      <c r="J67" s="217"/>
      <c r="K67" s="217"/>
      <c r="L67" s="217"/>
      <c r="M67" s="217"/>
      <c r="N67" s="217"/>
      <c r="O67" s="218"/>
      <c r="P67" s="219"/>
      <c r="Q67" s="220"/>
      <c r="R67" s="263"/>
      <c r="S67" s="51"/>
      <c r="T67" s="53"/>
      <c r="U67" s="51"/>
      <c r="V67" s="51"/>
      <c r="W67" s="51"/>
      <c r="X67" s="51"/>
      <c r="Z67" s="51"/>
    </row>
    <row r="68" spans="1:26" s="5" customFormat="1" ht="5.0999999999999996" customHeight="1" thickBot="1" x14ac:dyDescent="0.25">
      <c r="C68" s="34"/>
      <c r="O68" s="171"/>
      <c r="P68" s="25"/>
      <c r="S68" s="51"/>
      <c r="T68" s="53"/>
      <c r="U68" s="51"/>
      <c r="V68" s="51"/>
      <c r="W68" s="51"/>
      <c r="X68" s="51"/>
      <c r="Z68" s="51"/>
    </row>
    <row r="69" spans="1:26" s="5" customFormat="1" ht="5.0999999999999996" customHeight="1" x14ac:dyDescent="0.2">
      <c r="B69" s="184"/>
      <c r="C69" s="185"/>
      <c r="D69" s="186"/>
      <c r="E69" s="186"/>
      <c r="F69" s="186"/>
      <c r="G69" s="186"/>
      <c r="H69" s="186"/>
      <c r="I69" s="186"/>
      <c r="J69" s="186"/>
      <c r="K69" s="186"/>
      <c r="L69" s="186"/>
      <c r="M69" s="186"/>
      <c r="N69" s="186"/>
      <c r="O69" s="187"/>
      <c r="P69" s="188"/>
      <c r="Q69" s="189"/>
      <c r="R69" s="264" t="s">
        <v>299</v>
      </c>
      <c r="S69" s="51"/>
      <c r="T69" s="53"/>
      <c r="U69" s="51"/>
      <c r="V69" s="51"/>
      <c r="W69" s="51"/>
      <c r="X69" s="51"/>
      <c r="Z69" s="51"/>
    </row>
    <row r="70" spans="1:26" s="5" customFormat="1" ht="14.25" customHeight="1" x14ac:dyDescent="0.2">
      <c r="B70" s="190"/>
      <c r="C70" s="286" t="s">
        <v>283</v>
      </c>
      <c r="D70" s="286"/>
      <c r="E70" s="286"/>
      <c r="G70" s="79" t="s">
        <v>324</v>
      </c>
      <c r="I70" s="31" t="s">
        <v>213</v>
      </c>
      <c r="K70" s="31" t="s">
        <v>50</v>
      </c>
      <c r="L70" s="31" t="s">
        <v>47</v>
      </c>
      <c r="M70" s="31" t="s">
        <v>52</v>
      </c>
      <c r="N70" s="287" t="s">
        <v>189</v>
      </c>
      <c r="O70" s="287"/>
      <c r="P70" s="31" t="s">
        <v>290</v>
      </c>
      <c r="Q70" s="191"/>
      <c r="R70" s="265"/>
      <c r="S70" s="51"/>
      <c r="T70" s="53"/>
      <c r="U70" s="51"/>
      <c r="V70" s="51"/>
      <c r="W70" s="51"/>
      <c r="X70" s="51"/>
      <c r="Z70" s="51"/>
    </row>
    <row r="71" spans="1:26" s="5" customFormat="1" ht="5.0999999999999996" customHeight="1" x14ac:dyDescent="0.2">
      <c r="B71" s="190"/>
      <c r="C71" s="36"/>
      <c r="D71" s="36"/>
      <c r="E71" s="36"/>
      <c r="G71" s="41"/>
      <c r="I71" s="32"/>
      <c r="K71" s="32"/>
      <c r="L71" s="32"/>
      <c r="M71" s="32"/>
      <c r="N71" s="32"/>
      <c r="O71" s="32"/>
      <c r="P71" s="32"/>
      <c r="Q71" s="191"/>
      <c r="R71" s="265"/>
      <c r="S71" s="51"/>
      <c r="T71" s="53"/>
      <c r="U71" s="51"/>
      <c r="V71" s="51"/>
      <c r="W71" s="51"/>
      <c r="X71" s="51"/>
      <c r="Z71" s="51"/>
    </row>
    <row r="72" spans="1:26" s="1" customFormat="1" ht="14.25" customHeight="1" x14ac:dyDescent="0.2">
      <c r="B72" s="192"/>
      <c r="C72" s="280"/>
      <c r="D72" s="280"/>
      <c r="E72" s="280"/>
      <c r="G72" s="102"/>
      <c r="H72" s="178"/>
      <c r="I72" s="180"/>
      <c r="K72" s="102"/>
      <c r="L72" s="181">
        <f>IF(AND($C72&lt;&gt;"",$K72&lt;&gt;""),VLOOKUP($K72,$N$31:$P$34,3,),0)</f>
        <v>0</v>
      </c>
      <c r="M72" s="236" t="str">
        <f>IF(AND(I72&gt;0,C72&lt;&gt;""),I72*L72/100,IF(C72&lt;&gt;"","Beløb mangler",""))</f>
        <v/>
      </c>
      <c r="P72" s="221" t="str">
        <f>IF(C72&lt;&gt;"",VLOOKUP($C72,Omkostningskonti,2,),"")</f>
        <v/>
      </c>
      <c r="Q72" s="139"/>
      <c r="R72" s="265"/>
      <c r="T72" s="103"/>
      <c r="U72" s="83"/>
      <c r="V72" s="83"/>
      <c r="W72" s="83"/>
      <c r="X72" s="83"/>
      <c r="Z72" s="83"/>
    </row>
    <row r="73" spans="1:26" s="4" customFormat="1" ht="5.0999999999999996" customHeight="1" x14ac:dyDescent="0.2">
      <c r="B73" s="138"/>
      <c r="C73" s="278"/>
      <c r="D73" s="278"/>
      <c r="E73" s="278"/>
      <c r="G73" s="114"/>
      <c r="I73" s="104"/>
      <c r="K73" s="104"/>
      <c r="Q73" s="193"/>
      <c r="R73" s="265"/>
      <c r="T73" s="82"/>
      <c r="Z73" s="83"/>
    </row>
    <row r="74" spans="1:26" s="1" customFormat="1" ht="14.25" customHeight="1" x14ac:dyDescent="0.2">
      <c r="B74" s="192"/>
      <c r="C74" s="280"/>
      <c r="D74" s="280"/>
      <c r="E74" s="280"/>
      <c r="G74" s="102"/>
      <c r="H74" s="178"/>
      <c r="I74" s="180"/>
      <c r="K74" s="102"/>
      <c r="L74" s="181">
        <f>IF(AND($C74&lt;&gt;"",$K74&lt;&gt;""),VLOOKUP($K74,$N$31:$P$34,3,),0)</f>
        <v>0</v>
      </c>
      <c r="M74" s="236" t="str">
        <f>IF(AND(I74&gt;0,C74&lt;&gt;""),I74*L74/100,IF(C74&lt;&gt;"","Beløb mangler",""))</f>
        <v/>
      </c>
      <c r="P74" s="221" t="str">
        <f t="shared" ref="P74:P86" si="0">IF(C74&lt;&gt;"",VLOOKUP($C74,Omkostningskonti,2,),"")</f>
        <v/>
      </c>
      <c r="Q74" s="139"/>
      <c r="R74" s="265"/>
      <c r="T74" s="103"/>
      <c r="U74" s="83"/>
      <c r="V74" s="83"/>
      <c r="W74" s="83"/>
      <c r="X74" s="83"/>
      <c r="Z74" s="83"/>
    </row>
    <row r="75" spans="1:26" s="4" customFormat="1" ht="5.0999999999999996" customHeight="1" x14ac:dyDescent="0.2">
      <c r="B75" s="138"/>
      <c r="C75" s="278"/>
      <c r="D75" s="278"/>
      <c r="E75" s="278"/>
      <c r="G75" s="114"/>
      <c r="I75" s="104"/>
      <c r="K75" s="104"/>
      <c r="P75" s="221" t="str">
        <f t="shared" si="0"/>
        <v/>
      </c>
      <c r="Q75" s="193"/>
      <c r="R75" s="265"/>
      <c r="T75" s="82"/>
      <c r="Z75" s="83"/>
    </row>
    <row r="76" spans="1:26" s="1" customFormat="1" ht="14.25" customHeight="1" x14ac:dyDescent="0.2">
      <c r="B76" s="192"/>
      <c r="C76" s="280"/>
      <c r="D76" s="280"/>
      <c r="E76" s="280"/>
      <c r="G76" s="102"/>
      <c r="H76" s="178"/>
      <c r="I76" s="180"/>
      <c r="K76" s="102"/>
      <c r="L76" s="181">
        <f>IF(AND($C76&lt;&gt;"",$K76&lt;&gt;""),VLOOKUP($K76,$N$31:$P$34,3,),0)</f>
        <v>0</v>
      </c>
      <c r="M76" s="236" t="str">
        <f>IF(AND(I76&gt;0,C76&lt;&gt;""),I76*L76/100,IF(C76&lt;&gt;"","Beløb mangler",""))</f>
        <v/>
      </c>
      <c r="P76" s="221" t="str">
        <f t="shared" si="0"/>
        <v/>
      </c>
      <c r="Q76" s="139"/>
      <c r="R76" s="265"/>
      <c r="T76" s="103"/>
      <c r="U76" s="83"/>
      <c r="V76" s="83"/>
      <c r="W76" s="83"/>
      <c r="X76" s="83"/>
      <c r="Z76" s="83"/>
    </row>
    <row r="77" spans="1:26" s="4" customFormat="1" ht="5.0999999999999996" customHeight="1" x14ac:dyDescent="0.2">
      <c r="B77" s="138"/>
      <c r="C77" s="278"/>
      <c r="D77" s="278"/>
      <c r="E77" s="278"/>
      <c r="G77" s="114"/>
      <c r="I77" s="104"/>
      <c r="K77" s="104"/>
      <c r="P77" s="221" t="str">
        <f t="shared" si="0"/>
        <v/>
      </c>
      <c r="Q77" s="193"/>
      <c r="R77" s="265"/>
      <c r="T77" s="82"/>
      <c r="Z77" s="83"/>
    </row>
    <row r="78" spans="1:26" s="1" customFormat="1" ht="14.25" customHeight="1" x14ac:dyDescent="0.2">
      <c r="B78" s="192"/>
      <c r="C78" s="280"/>
      <c r="D78" s="280"/>
      <c r="E78" s="280"/>
      <c r="G78" s="102"/>
      <c r="H78" s="178"/>
      <c r="I78" s="180"/>
      <c r="K78" s="102"/>
      <c r="L78" s="181">
        <f>IF(AND($C78&lt;&gt;"",$K78&lt;&gt;""),VLOOKUP($K78,$N$31:$P$34,3,),0)</f>
        <v>0</v>
      </c>
      <c r="M78" s="236" t="str">
        <f>IF(AND(I78&gt;0,C78&lt;&gt;""),I78*L78/100,IF(C78&lt;&gt;"","Beløb mangler",""))</f>
        <v/>
      </c>
      <c r="P78" s="221" t="str">
        <f t="shared" si="0"/>
        <v/>
      </c>
      <c r="Q78" s="139"/>
      <c r="R78" s="265"/>
      <c r="T78" s="103"/>
      <c r="U78" s="83"/>
      <c r="V78" s="83"/>
      <c r="W78" s="83"/>
      <c r="X78" s="83"/>
      <c r="Z78" s="83"/>
    </row>
    <row r="79" spans="1:26" s="4" customFormat="1" ht="5.0999999999999996" customHeight="1" x14ac:dyDescent="0.2">
      <c r="B79" s="138"/>
      <c r="C79" s="285"/>
      <c r="D79" s="285"/>
      <c r="E79" s="285"/>
      <c r="G79" s="114"/>
      <c r="I79" s="104"/>
      <c r="K79" s="104"/>
      <c r="P79" s="221" t="str">
        <f t="shared" si="0"/>
        <v/>
      </c>
      <c r="Q79" s="193"/>
      <c r="R79" s="265"/>
      <c r="T79" s="82"/>
      <c r="Z79" s="83"/>
    </row>
    <row r="80" spans="1:26" s="105" customFormat="1" ht="14.25" customHeight="1" x14ac:dyDescent="0.2">
      <c r="A80" s="1"/>
      <c r="B80" s="194"/>
      <c r="C80" s="280"/>
      <c r="D80" s="280"/>
      <c r="E80" s="280"/>
      <c r="F80" s="1"/>
      <c r="G80" s="102"/>
      <c r="H80" s="178"/>
      <c r="I80" s="180"/>
      <c r="K80" s="102"/>
      <c r="L80" s="181">
        <f>IF(AND($C80&lt;&gt;"",$K80&lt;&gt;""),VLOOKUP($K80,$N$31:$P$34,3,),0)</f>
        <v>0</v>
      </c>
      <c r="M80" s="236" t="str">
        <f>IF(AND(I80&gt;0,C80&lt;&gt;""),I80*L80/100,IF(C80&lt;&gt;"","Beløb mangler",""))</f>
        <v/>
      </c>
      <c r="N80" s="106"/>
      <c r="P80" s="221" t="str">
        <f t="shared" si="0"/>
        <v/>
      </c>
      <c r="Q80" s="195"/>
      <c r="R80" s="265"/>
      <c r="Z80" s="83"/>
    </row>
    <row r="81" spans="1:26" s="4" customFormat="1" ht="5.0999999999999996" customHeight="1" x14ac:dyDescent="0.2">
      <c r="B81" s="138"/>
      <c r="C81" s="278"/>
      <c r="D81" s="278"/>
      <c r="E81" s="278"/>
      <c r="G81" s="114"/>
      <c r="I81" s="104"/>
      <c r="K81" s="104"/>
      <c r="P81" s="221" t="str">
        <f t="shared" si="0"/>
        <v/>
      </c>
      <c r="Q81" s="193"/>
      <c r="R81" s="265"/>
      <c r="T81" s="82"/>
      <c r="Z81" s="83"/>
    </row>
    <row r="82" spans="1:26" s="105" customFormat="1" ht="14.25" customHeight="1" x14ac:dyDescent="0.2">
      <c r="A82" s="1"/>
      <c r="B82" s="194"/>
      <c r="C82" s="280"/>
      <c r="D82" s="280"/>
      <c r="E82" s="280"/>
      <c r="F82" s="1"/>
      <c r="G82" s="102"/>
      <c r="H82" s="178"/>
      <c r="I82" s="180"/>
      <c r="K82" s="102"/>
      <c r="L82" s="181">
        <f>IF(AND($C82&lt;&gt;"",$K82&lt;&gt;""),VLOOKUP($K82,$N$31:$P$34,3,),0)</f>
        <v>0</v>
      </c>
      <c r="M82" s="236" t="str">
        <f>IF(AND(I82&gt;0,C82&lt;&gt;""),I82*L82/100,IF(C82&lt;&gt;"","Beløb mangler",""))</f>
        <v/>
      </c>
      <c r="N82" s="106"/>
      <c r="P82" s="221" t="str">
        <f t="shared" si="0"/>
        <v/>
      </c>
      <c r="Q82" s="195"/>
      <c r="R82" s="265"/>
      <c r="Z82" s="83"/>
    </row>
    <row r="83" spans="1:26" s="4" customFormat="1" ht="5.0999999999999996" customHeight="1" x14ac:dyDescent="0.2">
      <c r="B83" s="138"/>
      <c r="C83" s="278"/>
      <c r="D83" s="278"/>
      <c r="E83" s="278"/>
      <c r="G83" s="114"/>
      <c r="I83" s="104"/>
      <c r="K83" s="104"/>
      <c r="P83" s="221" t="str">
        <f t="shared" si="0"/>
        <v/>
      </c>
      <c r="Q83" s="193"/>
      <c r="R83" s="265"/>
      <c r="T83" s="82"/>
      <c r="Z83" s="83"/>
    </row>
    <row r="84" spans="1:26" s="105" customFormat="1" ht="14.25" customHeight="1" x14ac:dyDescent="0.2">
      <c r="A84" s="107"/>
      <c r="B84" s="194"/>
      <c r="C84" s="280"/>
      <c r="D84" s="280"/>
      <c r="E84" s="280"/>
      <c r="F84" s="1"/>
      <c r="G84" s="102"/>
      <c r="H84" s="178"/>
      <c r="I84" s="180"/>
      <c r="K84" s="102"/>
      <c r="L84" s="181">
        <f>IF(AND($C84&lt;&gt;"",$K84&lt;&gt;""),VLOOKUP($K84,$N$31:$P$34,3,),0)</f>
        <v>0</v>
      </c>
      <c r="M84" s="236" t="str">
        <f>IF(AND(I84&gt;0,C84&lt;&gt;""),I84*L84/100,IF(C84&lt;&gt;"","Beløb mangler",""))</f>
        <v/>
      </c>
      <c r="N84" s="106"/>
      <c r="P84" s="221" t="str">
        <f t="shared" si="0"/>
        <v/>
      </c>
      <c r="Q84" s="195"/>
      <c r="R84" s="265"/>
      <c r="Z84" s="83"/>
    </row>
    <row r="85" spans="1:26" s="4" customFormat="1" ht="5.0999999999999996" customHeight="1" x14ac:dyDescent="0.2">
      <c r="B85" s="138"/>
      <c r="C85" s="278"/>
      <c r="D85" s="278"/>
      <c r="E85" s="278"/>
      <c r="G85" s="114"/>
      <c r="I85" s="113"/>
      <c r="K85" s="104"/>
      <c r="P85" s="221" t="str">
        <f t="shared" si="0"/>
        <v/>
      </c>
      <c r="Q85" s="193"/>
      <c r="R85" s="265"/>
      <c r="T85" s="82"/>
      <c r="Z85" s="83"/>
    </row>
    <row r="86" spans="1:26" s="105" customFormat="1" ht="14.25" customHeight="1" x14ac:dyDescent="0.2">
      <c r="A86" s="107"/>
      <c r="B86" s="194"/>
      <c r="C86" s="281"/>
      <c r="D86" s="281"/>
      <c r="E86" s="281"/>
      <c r="F86" s="1"/>
      <c r="G86" s="108"/>
      <c r="H86" s="178"/>
      <c r="I86" s="182"/>
      <c r="K86" s="108"/>
      <c r="L86" s="183">
        <f>IF(AND($C86&lt;&gt;"",$K86&lt;&gt;""),VLOOKUP($K86,$N$31:$P$34,3,),0)</f>
        <v>0</v>
      </c>
      <c r="M86" s="237" t="str">
        <f>IF(AND(I86&gt;0,C86&lt;&gt;""),I86*L86/100,IF(C86&lt;&gt;"","Beløb mangler",""))</f>
        <v/>
      </c>
      <c r="N86" s="109"/>
      <c r="O86" s="110"/>
      <c r="P86" s="221" t="str">
        <f t="shared" si="0"/>
        <v/>
      </c>
      <c r="Q86" s="195"/>
      <c r="R86" s="265"/>
      <c r="Z86" s="83"/>
    </row>
    <row r="87" spans="1:26" s="7" customFormat="1" ht="5.0999999999999996" customHeight="1" x14ac:dyDescent="0.2">
      <c r="B87" s="196"/>
      <c r="C87" s="282"/>
      <c r="D87" s="282"/>
      <c r="E87" s="282"/>
      <c r="Q87" s="197"/>
      <c r="R87" s="265"/>
      <c r="T87" s="58"/>
      <c r="Z87" s="51"/>
    </row>
    <row r="88" spans="1:26" s="37" customFormat="1" ht="14.25" customHeight="1" x14ac:dyDescent="0.25">
      <c r="A88" s="30"/>
      <c r="B88" s="198"/>
      <c r="C88" s="284" t="s">
        <v>263</v>
      </c>
      <c r="D88" s="284"/>
      <c r="E88" s="284"/>
      <c r="F88" s="284"/>
      <c r="G88" s="284"/>
      <c r="H88" s="284"/>
      <c r="I88" s="284"/>
      <c r="J88" s="284"/>
      <c r="K88" s="284"/>
      <c r="L88" s="46"/>
      <c r="M88" s="238">
        <f>+ROUND(SUM(M72:M86),2)</f>
        <v>0</v>
      </c>
      <c r="N88" s="276">
        <f>M88</f>
        <v>0</v>
      </c>
      <c r="O88" s="276"/>
      <c r="P88" s="69"/>
      <c r="Q88" s="199"/>
      <c r="R88" s="265"/>
      <c r="Z88" s="51"/>
    </row>
    <row r="89" spans="1:26" s="18" customFormat="1" ht="5.0999999999999996" customHeight="1" thickBot="1" x14ac:dyDescent="0.25">
      <c r="A89" s="41"/>
      <c r="B89" s="200"/>
      <c r="C89" s="201"/>
      <c r="D89" s="201"/>
      <c r="E89" s="201"/>
      <c r="F89" s="201"/>
      <c r="G89" s="201"/>
      <c r="H89" s="201"/>
      <c r="I89" s="201"/>
      <c r="J89" s="201"/>
      <c r="K89" s="202"/>
      <c r="L89" s="203"/>
      <c r="M89" s="201"/>
      <c r="N89" s="201"/>
      <c r="O89" s="204"/>
      <c r="P89" s="205"/>
      <c r="Q89" s="206"/>
      <c r="R89" s="266"/>
      <c r="Z89" s="51"/>
    </row>
    <row r="90" spans="1:26" ht="5.0999999999999996" customHeight="1" x14ac:dyDescent="0.2">
      <c r="A90" s="30"/>
      <c r="E90" s="5"/>
      <c r="F90" s="5"/>
      <c r="G90" s="5"/>
      <c r="H90" s="5"/>
      <c r="I90" s="5"/>
      <c r="J90" s="5"/>
      <c r="K90" s="5"/>
      <c r="L90" s="5"/>
      <c r="M90" s="5"/>
      <c r="N90" s="5"/>
      <c r="O90" s="5"/>
      <c r="P90" s="5"/>
    </row>
    <row r="91" spans="1:26" ht="5.0999999999999996" customHeight="1" x14ac:dyDescent="0.2">
      <c r="B91" s="26"/>
      <c r="C91" s="27"/>
      <c r="D91" s="27"/>
      <c r="E91" s="27"/>
      <c r="F91" s="27"/>
      <c r="G91" s="27"/>
      <c r="H91" s="27"/>
      <c r="I91" s="27"/>
      <c r="J91" s="27"/>
      <c r="K91" s="27"/>
      <c r="L91" s="27"/>
      <c r="M91" s="27"/>
      <c r="N91" s="27"/>
      <c r="O91" s="27"/>
      <c r="P91" s="27"/>
      <c r="Q91" s="28"/>
    </row>
    <row r="92" spans="1:26" ht="14.25" customHeight="1" x14ac:dyDescent="0.2">
      <c r="B92" s="29"/>
      <c r="C92" s="70" t="s">
        <v>186</v>
      </c>
      <c r="D92" s="5"/>
      <c r="E92" s="5"/>
      <c r="F92" s="5"/>
      <c r="G92" s="5"/>
      <c r="H92" s="5"/>
      <c r="I92" s="5"/>
      <c r="J92" s="5"/>
      <c r="K92" s="5"/>
      <c r="L92" s="5"/>
      <c r="M92" s="5"/>
      <c r="N92" s="5"/>
      <c r="O92" s="5"/>
      <c r="P92" s="5"/>
      <c r="Q92" s="33"/>
    </row>
    <row r="93" spans="1:26" ht="14.25" customHeight="1" x14ac:dyDescent="0.2">
      <c r="B93" s="29"/>
      <c r="C93" s="5" t="s">
        <v>263</v>
      </c>
      <c r="D93" s="5"/>
      <c r="E93" s="5"/>
      <c r="F93" s="5"/>
      <c r="G93" s="5"/>
      <c r="H93" s="5"/>
      <c r="I93" s="5"/>
      <c r="J93" s="5"/>
      <c r="K93" s="5"/>
      <c r="L93" s="5"/>
      <c r="M93" s="71" t="s">
        <v>45</v>
      </c>
      <c r="N93" s="277">
        <f>SUM(N44:N91)</f>
        <v>0</v>
      </c>
      <c r="O93" s="277"/>
      <c r="P93" s="10"/>
      <c r="Q93" s="33"/>
    </row>
    <row r="94" spans="1:26" ht="5.0999999999999996" customHeight="1" x14ac:dyDescent="0.2">
      <c r="B94" s="29"/>
      <c r="C94" s="5"/>
      <c r="D94" s="5"/>
      <c r="E94" s="5"/>
      <c r="F94" s="5"/>
      <c r="G94" s="5"/>
      <c r="H94" s="5"/>
      <c r="I94" s="5"/>
      <c r="J94" s="5"/>
      <c r="K94" s="5"/>
      <c r="L94" s="5"/>
      <c r="M94" s="30"/>
      <c r="N94" s="117"/>
      <c r="O94" s="117"/>
      <c r="P94" s="72"/>
      <c r="Q94" s="33"/>
    </row>
    <row r="95" spans="1:26" ht="14.25" customHeight="1" x14ac:dyDescent="0.2">
      <c r="B95" s="29"/>
      <c r="C95" s="5" t="s">
        <v>267</v>
      </c>
      <c r="D95" s="5"/>
      <c r="E95" s="5"/>
      <c r="F95" s="5"/>
      <c r="G95" s="76"/>
      <c r="H95" s="5"/>
      <c r="I95" s="116"/>
      <c r="J95" s="5"/>
      <c r="K95" s="5"/>
      <c r="L95" s="5"/>
      <c r="M95" s="30" t="s">
        <v>184</v>
      </c>
      <c r="N95" s="283"/>
      <c r="O95" s="283"/>
      <c r="P95" s="10" t="str">
        <f>IF(ISBLANK(N95),"",812701)</f>
        <v/>
      </c>
      <c r="Q95" s="33"/>
      <c r="R95" s="51"/>
    </row>
    <row r="96" spans="1:26" ht="5.0999999999999996" customHeight="1" x14ac:dyDescent="0.2">
      <c r="B96" s="29"/>
      <c r="C96" s="5"/>
      <c r="D96" s="5"/>
      <c r="E96" s="5"/>
      <c r="F96" s="5"/>
      <c r="G96" s="5"/>
      <c r="H96" s="5"/>
      <c r="I96" s="5"/>
      <c r="J96" s="5"/>
      <c r="K96" s="5"/>
      <c r="L96" s="5"/>
      <c r="M96" s="30"/>
      <c r="N96" s="117"/>
      <c r="O96" s="117"/>
      <c r="P96" s="72"/>
      <c r="Q96" s="33"/>
    </row>
    <row r="97" spans="2:20" ht="14.25" customHeight="1" x14ac:dyDescent="0.2">
      <c r="B97" s="29"/>
      <c r="C97" s="5"/>
      <c r="D97" s="5"/>
      <c r="E97" s="5"/>
      <c r="F97" s="5"/>
      <c r="G97" s="5"/>
      <c r="H97" s="5"/>
      <c r="I97" s="25"/>
      <c r="J97" s="5"/>
      <c r="K97" s="5"/>
      <c r="L97" s="5"/>
      <c r="M97" s="5"/>
      <c r="N97" s="5"/>
      <c r="O97" s="5"/>
      <c r="P97" s="25"/>
      <c r="Q97" s="33"/>
    </row>
    <row r="98" spans="2:20" ht="5.0999999999999996" customHeight="1" x14ac:dyDescent="0.2">
      <c r="B98" s="29"/>
      <c r="C98" s="5"/>
      <c r="D98" s="5"/>
      <c r="E98" s="5"/>
      <c r="F98" s="5"/>
      <c r="G98" s="5"/>
      <c r="H98" s="5"/>
      <c r="I98" s="5"/>
      <c r="J98" s="5"/>
      <c r="K98" s="5"/>
      <c r="L98" s="5"/>
      <c r="M98" s="30"/>
      <c r="N98" s="117"/>
      <c r="O98" s="117"/>
      <c r="P98" s="72"/>
      <c r="Q98" s="33"/>
    </row>
    <row r="99" spans="2:20" ht="14.25" customHeight="1" thickBot="1" x14ac:dyDescent="0.25">
      <c r="B99" s="29"/>
      <c r="C99" s="70" t="s">
        <v>307</v>
      </c>
      <c r="D99" s="70"/>
      <c r="E99" s="70"/>
      <c r="F99" s="70"/>
      <c r="G99" s="70"/>
      <c r="H99" s="70"/>
      <c r="I99" s="70"/>
      <c r="J99" s="70"/>
      <c r="K99" s="70"/>
      <c r="L99" s="70"/>
      <c r="M99" s="30" t="s">
        <v>45</v>
      </c>
      <c r="N99" s="268">
        <f>N93-N95</f>
        <v>0</v>
      </c>
      <c r="O99" s="268"/>
      <c r="P99" s="72"/>
      <c r="Q99" s="33"/>
    </row>
    <row r="100" spans="2:20" ht="5.0999999999999996" customHeight="1" thickTop="1" x14ac:dyDescent="0.2">
      <c r="B100" s="22"/>
      <c r="C100" s="23"/>
      <c r="D100" s="23"/>
      <c r="E100" s="23"/>
      <c r="F100" s="23"/>
      <c r="G100" s="23"/>
      <c r="H100" s="23"/>
      <c r="I100" s="23"/>
      <c r="J100" s="23"/>
      <c r="K100" s="23"/>
      <c r="L100" s="23"/>
      <c r="M100" s="23"/>
      <c r="N100" s="68"/>
      <c r="O100" s="68"/>
      <c r="P100" s="23"/>
      <c r="Q100" s="24"/>
    </row>
    <row r="101" spans="2:20" ht="5.0999999999999996" customHeight="1" x14ac:dyDescent="0.2">
      <c r="E101" s="5"/>
      <c r="F101" s="5"/>
    </row>
    <row r="102" spans="2:20" ht="5.0999999999999996" customHeight="1" x14ac:dyDescent="0.2">
      <c r="B102" s="26"/>
      <c r="C102" s="27"/>
      <c r="D102" s="27"/>
      <c r="E102" s="27"/>
      <c r="F102" s="27"/>
      <c r="G102" s="27"/>
      <c r="H102" s="27"/>
      <c r="I102" s="27"/>
      <c r="J102" s="27"/>
      <c r="K102" s="27"/>
      <c r="L102" s="27"/>
      <c r="M102" s="27"/>
      <c r="N102" s="27"/>
      <c r="O102" s="27"/>
      <c r="P102" s="27"/>
      <c r="Q102" s="28"/>
      <c r="S102" s="53"/>
      <c r="T102" s="51"/>
    </row>
    <row r="103" spans="2:20" ht="15" x14ac:dyDescent="0.2">
      <c r="B103" s="29"/>
      <c r="C103" s="70" t="s">
        <v>173</v>
      </c>
      <c r="D103" s="5"/>
      <c r="E103" s="5"/>
      <c r="F103" s="5"/>
      <c r="G103" s="5"/>
      <c r="H103" s="5"/>
      <c r="I103" s="5"/>
      <c r="J103" s="5"/>
      <c r="K103" s="5"/>
      <c r="L103" s="5"/>
      <c r="M103" s="269" t="s">
        <v>285</v>
      </c>
      <c r="N103" s="270"/>
      <c r="O103" s="270"/>
      <c r="P103" s="271"/>
      <c r="Q103" s="73"/>
    </row>
    <row r="104" spans="2:20" ht="20.100000000000001" customHeight="1" x14ac:dyDescent="0.2">
      <c r="B104" s="29"/>
      <c r="C104" s="74" t="s">
        <v>264</v>
      </c>
      <c r="D104" s="74"/>
      <c r="E104" s="272"/>
      <c r="F104" s="272"/>
      <c r="G104" s="272"/>
      <c r="H104" s="272"/>
      <c r="I104" s="272"/>
      <c r="J104" s="272"/>
      <c r="K104" s="272"/>
      <c r="L104" s="75"/>
      <c r="M104" s="97" t="s">
        <v>187</v>
      </c>
      <c r="N104" s="111"/>
      <c r="O104" s="120" t="s">
        <v>174</v>
      </c>
      <c r="P104" s="119"/>
      <c r="Q104" s="33"/>
    </row>
    <row r="105" spans="2:20" ht="20.100000000000001" customHeight="1" x14ac:dyDescent="0.2">
      <c r="B105" s="29"/>
      <c r="C105" s="74"/>
      <c r="D105" s="74"/>
      <c r="E105" s="76"/>
      <c r="F105" s="76"/>
      <c r="G105" s="76"/>
      <c r="H105" s="76"/>
      <c r="I105" s="76"/>
      <c r="J105" s="76"/>
      <c r="K105" s="76"/>
      <c r="L105" s="75"/>
      <c r="M105" s="97" t="s">
        <v>188</v>
      </c>
      <c r="N105" s="273"/>
      <c r="O105" s="274"/>
      <c r="P105" s="275"/>
      <c r="Q105" s="33"/>
    </row>
    <row r="106" spans="2:20" ht="20.100000000000001" customHeight="1" x14ac:dyDescent="0.2">
      <c r="B106" s="29"/>
      <c r="C106" s="5" t="s">
        <v>197</v>
      </c>
      <c r="D106" s="5"/>
      <c r="E106" s="272"/>
      <c r="F106" s="272"/>
      <c r="G106" s="272"/>
      <c r="H106" s="272"/>
      <c r="I106" s="272"/>
      <c r="J106" s="272"/>
      <c r="K106" s="272"/>
      <c r="L106" s="75"/>
      <c r="M106" s="97" t="s">
        <v>303</v>
      </c>
      <c r="N106" s="98"/>
      <c r="O106" s="227"/>
      <c r="P106" s="99"/>
      <c r="Q106" s="33"/>
    </row>
    <row r="107" spans="2:20" ht="12.75" customHeight="1" x14ac:dyDescent="0.2">
      <c r="B107" s="29"/>
      <c r="C107" s="251" t="s">
        <v>327</v>
      </c>
      <c r="D107" s="5"/>
      <c r="E107" s="279" t="s">
        <v>326</v>
      </c>
      <c r="F107" s="279"/>
      <c r="G107" s="279"/>
      <c r="H107" s="279"/>
      <c r="I107" s="279"/>
      <c r="J107" s="279"/>
      <c r="K107" s="279"/>
      <c r="L107" s="30"/>
      <c r="M107" s="100"/>
      <c r="N107" s="98"/>
      <c r="O107" s="98"/>
      <c r="P107" s="99"/>
      <c r="Q107" s="33"/>
    </row>
    <row r="108" spans="2:20" ht="5.0999999999999996" customHeight="1" x14ac:dyDescent="0.2">
      <c r="B108" s="22"/>
      <c r="C108" s="23"/>
      <c r="D108" s="23"/>
      <c r="E108" s="23"/>
      <c r="F108" s="23"/>
      <c r="G108" s="23"/>
      <c r="H108" s="23"/>
      <c r="I108" s="23"/>
      <c r="J108" s="23"/>
      <c r="K108" s="23"/>
      <c r="L108" s="23"/>
      <c r="M108" s="23"/>
      <c r="N108" s="23"/>
      <c r="O108" s="23"/>
      <c r="P108" s="23"/>
      <c r="Q108" s="24"/>
      <c r="S108" s="53"/>
      <c r="T108" s="51"/>
    </row>
    <row r="109" spans="2:20" ht="39.75" customHeight="1" x14ac:dyDescent="0.2">
      <c r="C109" s="267" t="s">
        <v>328</v>
      </c>
      <c r="D109" s="267"/>
      <c r="E109" s="267"/>
      <c r="F109" s="267"/>
      <c r="G109" s="267"/>
      <c r="H109" s="267"/>
      <c r="I109" s="267"/>
      <c r="J109" s="267"/>
      <c r="K109" s="267"/>
      <c r="L109" s="267"/>
      <c r="M109" s="267"/>
      <c r="N109" s="267"/>
      <c r="O109" s="267"/>
      <c r="P109" s="267"/>
    </row>
    <row r="110" spans="2:20" ht="7.5" customHeight="1" x14ac:dyDescent="0.2"/>
    <row r="111" spans="2:20" hidden="1" x14ac:dyDescent="0.2"/>
    <row r="112" spans="2:20"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t="6" customHeight="1" x14ac:dyDescent="0.2"/>
    <row r="126" ht="6" customHeight="1" x14ac:dyDescent="0.2"/>
    <row r="127" ht="6" customHeight="1" x14ac:dyDescent="0.2"/>
    <row r="128" ht="6" customHeight="1" x14ac:dyDescent="0.2"/>
    <row r="129" ht="6" customHeight="1" x14ac:dyDescent="0.2"/>
    <row r="130" ht="6" customHeight="1" x14ac:dyDescent="0.2"/>
    <row r="131" ht="6" customHeight="1" x14ac:dyDescent="0.2"/>
  </sheetData>
  <dataConsolidate/>
  <mergeCells count="85">
    <mergeCell ref="G22:H22"/>
    <mergeCell ref="M8:O8"/>
    <mergeCell ref="E8:I8"/>
    <mergeCell ref="O36:P36"/>
    <mergeCell ref="E18:F18"/>
    <mergeCell ref="G18:H18"/>
    <mergeCell ref="L18:M18"/>
    <mergeCell ref="E31:L32"/>
    <mergeCell ref="E33:I33"/>
    <mergeCell ref="E25:I25"/>
    <mergeCell ref="L25:M25"/>
    <mergeCell ref="O25:P25"/>
    <mergeCell ref="E20:G20"/>
    <mergeCell ref="E23:G23"/>
    <mergeCell ref="B4:Q4"/>
    <mergeCell ref="E14:I14"/>
    <mergeCell ref="L14:P14"/>
    <mergeCell ref="L15:P15"/>
    <mergeCell ref="E16:I16"/>
    <mergeCell ref="L16:P16"/>
    <mergeCell ref="L12:M12"/>
    <mergeCell ref="O12:P12"/>
    <mergeCell ref="C55:E55"/>
    <mergeCell ref="C46:E46"/>
    <mergeCell ref="C47:E47"/>
    <mergeCell ref="N47:O47"/>
    <mergeCell ref="C48:E48"/>
    <mergeCell ref="C49:E49"/>
    <mergeCell ref="K46:P46"/>
    <mergeCell ref="C50:E50"/>
    <mergeCell ref="C51:E51"/>
    <mergeCell ref="C52:E52"/>
    <mergeCell ref="C53:E53"/>
    <mergeCell ref="C54:E54"/>
    <mergeCell ref="C70:E70"/>
    <mergeCell ref="N70:O70"/>
    <mergeCell ref="C56:E56"/>
    <mergeCell ref="C57:E57"/>
    <mergeCell ref="C58:E58"/>
    <mergeCell ref="C59:E59"/>
    <mergeCell ref="C60:E60"/>
    <mergeCell ref="C61:E61"/>
    <mergeCell ref="N61:O61"/>
    <mergeCell ref="C65:E65"/>
    <mergeCell ref="N65:O65"/>
    <mergeCell ref="C66:E66"/>
    <mergeCell ref="N66:O66"/>
    <mergeCell ref="C86:E86"/>
    <mergeCell ref="C87:E87"/>
    <mergeCell ref="N95:O95"/>
    <mergeCell ref="C72:E72"/>
    <mergeCell ref="C73:E73"/>
    <mergeCell ref="C74:E74"/>
    <mergeCell ref="C75:E75"/>
    <mergeCell ref="C88:K88"/>
    <mergeCell ref="C76:E76"/>
    <mergeCell ref="C77:E77"/>
    <mergeCell ref="C78:E78"/>
    <mergeCell ref="C79:E79"/>
    <mergeCell ref="C80:E80"/>
    <mergeCell ref="R44:R67"/>
    <mergeCell ref="R69:R89"/>
    <mergeCell ref="C109:P109"/>
    <mergeCell ref="N99:O99"/>
    <mergeCell ref="M103:P103"/>
    <mergeCell ref="E104:K104"/>
    <mergeCell ref="N105:P105"/>
    <mergeCell ref="N88:O88"/>
    <mergeCell ref="N93:O93"/>
    <mergeCell ref="C81:E81"/>
    <mergeCell ref="E107:K107"/>
    <mergeCell ref="C82:E82"/>
    <mergeCell ref="C83:E83"/>
    <mergeCell ref="C84:E84"/>
    <mergeCell ref="C85:E85"/>
    <mergeCell ref="E106:K106"/>
    <mergeCell ref="K45:P45"/>
    <mergeCell ref="M36:N36"/>
    <mergeCell ref="E27:I27"/>
    <mergeCell ref="L27:P27"/>
    <mergeCell ref="K36:L36"/>
    <mergeCell ref="C38:I38"/>
    <mergeCell ref="C39:I39"/>
    <mergeCell ref="C40:I40"/>
    <mergeCell ref="C41:I41"/>
  </mergeCells>
  <dataValidations disablePrompts="1" count="15">
    <dataValidation type="date" allowBlank="1" showInputMessage="1" showErrorMessage="1" promptTitle="Indtastning af datoer:" prompt="Indtastningen er afhængig af maskinen - men er normalt: DD-MM-ÅÅÅÅ hvor DD = dag, MM = måned og ÅÅÅÅ er år - eksempel 31-12-2004" sqref="M41 M39 K39 K41">
      <formula1>Dato_Start</formula1>
      <formula2>Dato_Slut</formula2>
    </dataValidation>
    <dataValidation type="time" allowBlank="1" showInputMessage="1" showErrorMessage="1" sqref="L41 L39 N39 N41">
      <formula1>0</formula1>
      <formula2>0.999988425925926</formula2>
    </dataValidation>
    <dataValidation type="decimal" allowBlank="1" showInputMessage="1" showErrorMessage="1" errorTitle="Forkert indtastning" error="Du skal i dette felt indtaste beløbet i den valuta som udgiften har været i._x000a__x000a_Valuta angives i kolonnen til HØJRE._x000a__x000a_BEMÆRK:_x000a_Ofte skyldes fejl i dette felt - forkert brug af komme (,) og punktum (.). Prøv at bytte om på disse!" promptTitle="Beløb (i valuta)" prompt="Indtast beløbet på den udgift du har haft - i den valuta du har haft den i._x000a__x000a_Bemæk at der kan være problemer med Punktum og komma - prøv at bytte om hvis du opleve en fejl i kolonnen." sqref="I72 I74 I76 I78 I80 I82 I84 I86">
      <formula1>-9999999</formula1>
      <formula2>999999999</formula2>
    </dataValidation>
    <dataValidation type="list" errorStyle="information" allowBlank="1" showInputMessage="1" showErrorMessage="1" errorTitle="Valg af valuta" error="Du har indtastet en valuta som ikke er registreret i afregningen._x000a__x000a_Indtast selv en ønsket valuta samt kurs pr. 100 i feltet &quot;Valuta&quot; ovenover i højre side._x000a__x000a_DKK, EUR og &quot;Destinationens&quot; valuta er standard - indtast selv kurs." sqref="K72">
      <formula1>$N$31:$N$34</formula1>
    </dataValidation>
    <dataValidation type="list" allowBlank="1" showInputMessage="1" showErrorMessage="1" sqref="K74 K76 K78 K80 K82 K86 K84">
      <formula1>$N$31:$N$34</formula1>
    </dataValidation>
    <dataValidation type="list" allowBlank="1" showInputMessage="1" showErrorMessage="1" sqref="C66:E66">
      <formula1>"Standardsats,Høj sats,Fast beløb"</formula1>
    </dataValidation>
    <dataValidation type="list" allowBlank="1" showInputMessage="1" showErrorMessage="1" sqref="I45">
      <formula1>"Ja,Nej"</formula1>
    </dataValidation>
    <dataValidation type="list" allowBlank="1" showInputMessage="1" showErrorMessage="1" sqref="C82:E82 C74:E74 C76:E76 C78:E78 C80:E80 C84:E84 C86:E86 C72:E72">
      <formula1>Omk_Opslag</formula1>
    </dataValidation>
    <dataValidation type="list" allowBlank="1" showInputMessage="1" showErrorMessage="1" sqref="E33:I33">
      <formula1>Lande_Opslag</formula1>
    </dataValidation>
    <dataValidation type="decimal" operator="greaterThanOrEqual" allowBlank="1" showInputMessage="1" showErrorMessage="1" errorTitle="Fejl i indtastningen" error="Der kan ikke indtastes en negativ værdi i dette felt._x000a__x000a_Indtast venligst et nyt tal." sqref="G66 G53 G55 G57">
      <formula1>0</formula1>
    </dataValidation>
    <dataValidation type="list" allowBlank="1" showInputMessage="1" showErrorMessage="1" sqref="O18">
      <formula1>Køn2</formula1>
    </dataValidation>
    <dataValidation type="textLength" showInputMessage="1" showErrorMessage="1" errorTitle="Fejl i indtastning" error="Mulige fejl: _x000a_CPR indtastet med &quot;-&quot;._x000a_Har du husket de sidte 4 cifre?_x000a_Er det et dansk CPR?" sqref="E20">
      <formula1>9</formula1>
      <formula2>10</formula2>
    </dataValidation>
    <dataValidation type="list" allowBlank="1" showInputMessage="1" showErrorMessage="1" sqref="P23">
      <formula1>"Ja,Nej,"</formula1>
    </dataValidation>
    <dataValidation type="whole" allowBlank="1" showInputMessage="1" showErrorMessage="1" errorTitle="Fejl i indtastning" error="SAP omkostningssted er indtastet forkert. " sqref="E8:I8">
      <formula1>200000000</formula1>
      <formula2>299999999</formula2>
    </dataValidation>
    <dataValidation type="list" allowBlank="1" showInputMessage="1" showErrorMessage="1" sqref="E25:I25">
      <formula1>Ansættelse</formula1>
    </dataValidation>
  </dataValidations>
  <printOptions horizontalCentered="1" verticalCentered="1"/>
  <pageMargins left="0.39370078740157483" right="0.39370078740157483" top="0.62992125984251968" bottom="0.35433070866141736" header="0" footer="0"/>
  <pageSetup paperSize="9" scale="70" orientation="portrait" blackAndWhite="1" r:id="rId1"/>
  <headerFooter alignWithMargins="0">
    <oddHeader>&amp;LSpørgsmål kan rettes til Finanskontoret, afsnit 9841
Telefon 3545 7406 eller regnskabsgruppen.rigshospitalet@regionh.dk&amp;RRigshospitalet
Ryesgade 53
2100  København Ø
Finanskontoret afsnit 9841</oddHeader>
    <oddFooter>&amp;L&amp;"Arial;Kursiv,Normal"&amp;8(Blanketversion 2014.7 - April 2014)
&amp;R&amp;"Arial;Kursiv,Normal"&amp;8udskrevet &amp;D kl. &amp;T</oddFooter>
  </headerFooter>
  <rowBreaks count="1" manualBreakCount="1">
    <brk id="109"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6">
    <pageSetUpPr fitToPage="1"/>
  </sheetPr>
  <dimension ref="A1:Y449"/>
  <sheetViews>
    <sheetView topLeftCell="A169" workbookViewId="0">
      <selection activeCell="C196" sqref="C196"/>
    </sheetView>
  </sheetViews>
  <sheetFormatPr defaultRowHeight="12.75" x14ac:dyDescent="0.2"/>
  <cols>
    <col min="1" max="1" width="12.140625" style="2" bestFit="1" customWidth="1"/>
    <col min="2" max="2" width="9" style="2" bestFit="1" customWidth="1"/>
    <col min="3" max="3" width="30.28515625" style="2" bestFit="1" customWidth="1"/>
    <col min="4" max="4" width="10.7109375" style="2" bestFit="1" customWidth="1"/>
    <col min="5" max="11" width="9.7109375" style="2" customWidth="1"/>
    <col min="12" max="16384" width="9.140625" style="2"/>
  </cols>
  <sheetData>
    <row r="1" spans="1:7" ht="26.25" x14ac:dyDescent="0.4">
      <c r="A1" s="308" t="s">
        <v>191</v>
      </c>
      <c r="B1" s="308"/>
      <c r="C1" s="308"/>
      <c r="D1" s="308"/>
      <c r="E1" s="308"/>
      <c r="F1" s="308"/>
      <c r="G1" s="130"/>
    </row>
    <row r="3" spans="1:7" ht="20.25" x14ac:dyDescent="0.3">
      <c r="A3" s="309" t="s">
        <v>192</v>
      </c>
      <c r="B3" s="309"/>
      <c r="C3" s="309"/>
      <c r="D3" s="309"/>
      <c r="E3" s="309"/>
      <c r="F3" s="309"/>
      <c r="G3" s="131"/>
    </row>
    <row r="4" spans="1:7" ht="20.25" x14ac:dyDescent="0.3">
      <c r="A4" s="309" t="s">
        <v>193</v>
      </c>
      <c r="B4" s="309"/>
      <c r="C4" s="309"/>
      <c r="D4" s="309"/>
      <c r="E4" s="309"/>
      <c r="F4" s="309"/>
      <c r="G4" s="131"/>
    </row>
    <row r="6" spans="1:7" ht="13.5" thickBot="1" x14ac:dyDescent="0.25">
      <c r="C6" s="81" t="s">
        <v>277</v>
      </c>
    </row>
    <row r="7" spans="1:7" x14ac:dyDescent="0.2">
      <c r="A7" s="81" t="s">
        <v>51</v>
      </c>
      <c r="B7" s="81"/>
      <c r="C7" s="136" t="s">
        <v>214</v>
      </c>
      <c r="D7" s="137">
        <v>207402</v>
      </c>
    </row>
    <row r="8" spans="1:7" x14ac:dyDescent="0.2">
      <c r="C8" s="138" t="s">
        <v>215</v>
      </c>
      <c r="D8" s="139">
        <v>245501</v>
      </c>
    </row>
    <row r="9" spans="1:7" x14ac:dyDescent="0.2">
      <c r="C9" s="138" t="s">
        <v>216</v>
      </c>
      <c r="D9" s="139">
        <v>207200</v>
      </c>
    </row>
    <row r="10" spans="1:7" x14ac:dyDescent="0.2">
      <c r="C10" s="138" t="s">
        <v>217</v>
      </c>
      <c r="D10" s="139">
        <v>200700</v>
      </c>
    </row>
    <row r="11" spans="1:7" x14ac:dyDescent="0.2">
      <c r="C11" s="138" t="s">
        <v>218</v>
      </c>
      <c r="D11" s="139">
        <v>207220</v>
      </c>
    </row>
    <row r="12" spans="1:7" x14ac:dyDescent="0.2">
      <c r="C12" s="138" t="s">
        <v>219</v>
      </c>
      <c r="D12" s="139">
        <v>245501</v>
      </c>
    </row>
    <row r="13" spans="1:7" x14ac:dyDescent="0.2">
      <c r="C13" s="138" t="s">
        <v>220</v>
      </c>
      <c r="D13" s="139">
        <v>207200</v>
      </c>
    </row>
    <row r="14" spans="1:7" x14ac:dyDescent="0.2">
      <c r="C14" s="138" t="s">
        <v>221</v>
      </c>
      <c r="D14" s="139">
        <v>200702</v>
      </c>
    </row>
    <row r="15" spans="1:7" x14ac:dyDescent="0.2">
      <c r="C15" s="138" t="s">
        <v>222</v>
      </c>
      <c r="D15" s="139">
        <v>245901</v>
      </c>
    </row>
    <row r="16" spans="1:7" x14ac:dyDescent="0.2">
      <c r="C16" s="138" t="s">
        <v>223</v>
      </c>
      <c r="D16" s="139">
        <v>207210</v>
      </c>
    </row>
    <row r="17" spans="3:4" x14ac:dyDescent="0.2">
      <c r="C17" s="138" t="s">
        <v>224</v>
      </c>
      <c r="D17" s="139">
        <v>207205</v>
      </c>
    </row>
    <row r="18" spans="3:4" x14ac:dyDescent="0.2">
      <c r="C18" s="138" t="s">
        <v>225</v>
      </c>
      <c r="D18" s="139">
        <v>200713</v>
      </c>
    </row>
    <row r="19" spans="3:4" x14ac:dyDescent="0.2">
      <c r="C19" s="138" t="s">
        <v>226</v>
      </c>
      <c r="D19" s="139">
        <v>225001</v>
      </c>
    </row>
    <row r="20" spans="3:4" x14ac:dyDescent="0.2">
      <c r="C20" s="138" t="s">
        <v>227</v>
      </c>
      <c r="D20" s="139">
        <v>245841</v>
      </c>
    </row>
    <row r="21" spans="3:4" x14ac:dyDescent="0.2">
      <c r="C21" s="138" t="s">
        <v>228</v>
      </c>
      <c r="D21" s="139">
        <v>207210</v>
      </c>
    </row>
    <row r="22" spans="3:4" x14ac:dyDescent="0.2">
      <c r="C22" s="138" t="s">
        <v>204</v>
      </c>
      <c r="D22" s="139">
        <v>200015</v>
      </c>
    </row>
    <row r="23" spans="3:4" x14ac:dyDescent="0.2">
      <c r="C23" s="138" t="s">
        <v>207</v>
      </c>
      <c r="D23" s="139">
        <v>200015</v>
      </c>
    </row>
    <row r="24" spans="3:4" x14ac:dyDescent="0.2">
      <c r="C24" s="138" t="s">
        <v>209</v>
      </c>
      <c r="D24" s="139">
        <v>200301</v>
      </c>
    </row>
    <row r="25" spans="3:4" x14ac:dyDescent="0.2">
      <c r="C25" s="138" t="s">
        <v>205</v>
      </c>
      <c r="D25" s="139">
        <v>200301</v>
      </c>
    </row>
    <row r="26" spans="3:4" x14ac:dyDescent="0.2">
      <c r="C26" s="138" t="s">
        <v>206</v>
      </c>
      <c r="D26" s="139">
        <v>200301</v>
      </c>
    </row>
    <row r="27" spans="3:4" x14ac:dyDescent="0.2">
      <c r="C27" s="138" t="s">
        <v>229</v>
      </c>
      <c r="D27" s="139">
        <v>245841</v>
      </c>
    </row>
    <row r="28" spans="3:4" x14ac:dyDescent="0.2">
      <c r="C28" s="138" t="s">
        <v>230</v>
      </c>
      <c r="D28" s="139">
        <v>230021</v>
      </c>
    </row>
    <row r="29" spans="3:4" x14ac:dyDescent="0.2">
      <c r="C29" s="138" t="s">
        <v>231</v>
      </c>
      <c r="D29" s="139">
        <v>225002</v>
      </c>
    </row>
    <row r="30" spans="3:4" x14ac:dyDescent="0.2">
      <c r="C30" s="138" t="s">
        <v>211</v>
      </c>
      <c r="D30" s="139">
        <v>200701</v>
      </c>
    </row>
    <row r="31" spans="3:4" x14ac:dyDescent="0.2">
      <c r="C31" s="138" t="s">
        <v>232</v>
      </c>
      <c r="D31" s="139">
        <v>230026</v>
      </c>
    </row>
    <row r="32" spans="3:4" x14ac:dyDescent="0.2">
      <c r="C32" s="138" t="s">
        <v>233</v>
      </c>
      <c r="D32" s="139">
        <v>207901</v>
      </c>
    </row>
    <row r="33" spans="3:4" x14ac:dyDescent="0.2">
      <c r="C33" s="138" t="s">
        <v>234</v>
      </c>
      <c r="D33" s="139">
        <v>250325</v>
      </c>
    </row>
    <row r="34" spans="3:4" x14ac:dyDescent="0.2">
      <c r="C34" s="138" t="s">
        <v>271</v>
      </c>
      <c r="D34" s="139">
        <v>245821</v>
      </c>
    </row>
    <row r="35" spans="3:4" x14ac:dyDescent="0.2">
      <c r="C35" s="138" t="s">
        <v>272</v>
      </c>
      <c r="D35" s="139">
        <v>245821</v>
      </c>
    </row>
    <row r="36" spans="3:4" x14ac:dyDescent="0.2">
      <c r="C36" s="138" t="s">
        <v>268</v>
      </c>
      <c r="D36" s="139">
        <v>245301</v>
      </c>
    </row>
    <row r="37" spans="3:4" x14ac:dyDescent="0.2">
      <c r="C37" s="138" t="s">
        <v>270</v>
      </c>
      <c r="D37" s="139">
        <v>245811</v>
      </c>
    </row>
    <row r="38" spans="3:4" x14ac:dyDescent="0.2">
      <c r="C38" s="138" t="s">
        <v>269</v>
      </c>
      <c r="D38" s="139">
        <v>245301</v>
      </c>
    </row>
    <row r="39" spans="3:4" x14ac:dyDescent="0.2">
      <c r="C39" s="138" t="s">
        <v>235</v>
      </c>
      <c r="D39" s="139">
        <v>200302</v>
      </c>
    </row>
    <row r="40" spans="3:4" x14ac:dyDescent="0.2">
      <c r="C40" s="138" t="s">
        <v>236</v>
      </c>
      <c r="D40" s="139">
        <v>225005</v>
      </c>
    </row>
    <row r="41" spans="3:4" x14ac:dyDescent="0.2">
      <c r="C41" s="138" t="s">
        <v>237</v>
      </c>
      <c r="D41" s="139">
        <v>230026</v>
      </c>
    </row>
    <row r="42" spans="3:4" x14ac:dyDescent="0.2">
      <c r="C42" s="138" t="s">
        <v>238</v>
      </c>
      <c r="D42" s="139">
        <v>225001</v>
      </c>
    </row>
    <row r="43" spans="3:4" x14ac:dyDescent="0.2">
      <c r="C43" s="138" t="s">
        <v>239</v>
      </c>
      <c r="D43" s="139">
        <v>225002</v>
      </c>
    </row>
    <row r="44" spans="3:4" x14ac:dyDescent="0.2">
      <c r="C44" s="138" t="s">
        <v>240</v>
      </c>
      <c r="D44" s="139">
        <v>200302</v>
      </c>
    </row>
    <row r="45" spans="3:4" x14ac:dyDescent="0.2">
      <c r="C45" s="138" t="s">
        <v>241</v>
      </c>
      <c r="D45" s="139">
        <v>245942</v>
      </c>
    </row>
    <row r="46" spans="3:4" x14ac:dyDescent="0.2">
      <c r="C46" s="138" t="s">
        <v>242</v>
      </c>
      <c r="D46" s="139">
        <v>200703</v>
      </c>
    </row>
    <row r="47" spans="3:4" x14ac:dyDescent="0.2">
      <c r="C47" s="138" t="s">
        <v>243</v>
      </c>
      <c r="D47" s="139">
        <v>207918</v>
      </c>
    </row>
    <row r="48" spans="3:4" x14ac:dyDescent="0.2">
      <c r="C48" s="138" t="s">
        <v>244</v>
      </c>
      <c r="D48" s="139">
        <v>207210</v>
      </c>
    </row>
    <row r="49" spans="3:4" x14ac:dyDescent="0.2">
      <c r="C49" s="138" t="s">
        <v>245</v>
      </c>
      <c r="D49" s="139">
        <v>207210</v>
      </c>
    </row>
    <row r="50" spans="3:4" x14ac:dyDescent="0.2">
      <c r="C50" s="138" t="s">
        <v>246</v>
      </c>
      <c r="D50" s="139">
        <v>225002</v>
      </c>
    </row>
    <row r="51" spans="3:4" x14ac:dyDescent="0.2">
      <c r="C51" s="138" t="s">
        <v>247</v>
      </c>
      <c r="D51" s="139">
        <v>200006</v>
      </c>
    </row>
    <row r="52" spans="3:4" x14ac:dyDescent="0.2">
      <c r="C52" s="138" t="s">
        <v>266</v>
      </c>
      <c r="D52" s="139">
        <v>207901</v>
      </c>
    </row>
    <row r="53" spans="3:4" x14ac:dyDescent="0.2">
      <c r="C53" s="138" t="s">
        <v>248</v>
      </c>
      <c r="D53" s="139">
        <v>207923</v>
      </c>
    </row>
    <row r="54" spans="3:4" x14ac:dyDescent="0.2">
      <c r="C54" s="138" t="s">
        <v>212</v>
      </c>
      <c r="D54" s="139">
        <v>225001</v>
      </c>
    </row>
    <row r="55" spans="3:4" x14ac:dyDescent="0.2">
      <c r="C55" s="138" t="s">
        <v>249</v>
      </c>
      <c r="D55" s="139">
        <v>207210</v>
      </c>
    </row>
    <row r="56" spans="3:4" x14ac:dyDescent="0.2">
      <c r="C56" s="138" t="s">
        <v>250</v>
      </c>
      <c r="D56" s="139">
        <v>207452</v>
      </c>
    </row>
    <row r="57" spans="3:4" x14ac:dyDescent="0.2">
      <c r="C57" s="138" t="s">
        <v>251</v>
      </c>
      <c r="D57" s="139">
        <v>250311</v>
      </c>
    </row>
    <row r="58" spans="3:4" x14ac:dyDescent="0.2">
      <c r="C58" s="138" t="s">
        <v>252</v>
      </c>
      <c r="D58" s="139">
        <v>225006</v>
      </c>
    </row>
    <row r="59" spans="3:4" x14ac:dyDescent="0.2">
      <c r="C59" s="138" t="s">
        <v>253</v>
      </c>
      <c r="D59" s="139">
        <v>200701</v>
      </c>
    </row>
    <row r="60" spans="3:4" x14ac:dyDescent="0.2">
      <c r="C60" s="138" t="s">
        <v>254</v>
      </c>
      <c r="D60" s="139">
        <v>207210</v>
      </c>
    </row>
    <row r="61" spans="3:4" x14ac:dyDescent="0.2">
      <c r="C61" s="138" t="s">
        <v>255</v>
      </c>
      <c r="D61" s="139">
        <v>245841</v>
      </c>
    </row>
    <row r="62" spans="3:4" x14ac:dyDescent="0.2">
      <c r="C62" s="138" t="s">
        <v>256</v>
      </c>
      <c r="D62" s="139">
        <v>245841</v>
      </c>
    </row>
    <row r="63" spans="3:4" x14ac:dyDescent="0.2">
      <c r="C63" s="140" t="s">
        <v>210</v>
      </c>
      <c r="D63" s="141">
        <v>200015</v>
      </c>
    </row>
    <row r="64" spans="3:4" x14ac:dyDescent="0.2">
      <c r="C64" s="138" t="s">
        <v>203</v>
      </c>
      <c r="D64" s="139">
        <v>200015</v>
      </c>
    </row>
    <row r="65" spans="1:4" x14ac:dyDescent="0.2">
      <c r="C65" s="138" t="s">
        <v>257</v>
      </c>
      <c r="D65" s="139">
        <v>200018</v>
      </c>
    </row>
    <row r="66" spans="1:4" x14ac:dyDescent="0.2">
      <c r="C66" s="140" t="s">
        <v>201</v>
      </c>
      <c r="D66" s="141">
        <v>200018</v>
      </c>
    </row>
    <row r="67" spans="1:4" x14ac:dyDescent="0.2">
      <c r="C67" s="138" t="s">
        <v>202</v>
      </c>
      <c r="D67" s="139">
        <v>200018</v>
      </c>
    </row>
    <row r="68" spans="1:4" x14ac:dyDescent="0.2">
      <c r="C68" s="138" t="s">
        <v>258</v>
      </c>
      <c r="D68" s="139">
        <v>225002</v>
      </c>
    </row>
    <row r="69" spans="1:4" x14ac:dyDescent="0.2">
      <c r="C69" s="138" t="s">
        <v>259</v>
      </c>
      <c r="D69" s="139">
        <v>230026</v>
      </c>
    </row>
    <row r="70" spans="1:4" x14ac:dyDescent="0.2">
      <c r="C70" s="138" t="s">
        <v>260</v>
      </c>
      <c r="D70" s="139">
        <v>225002</v>
      </c>
    </row>
    <row r="71" spans="1:4" ht="13.5" thickBot="1" x14ac:dyDescent="0.25">
      <c r="C71" s="142"/>
      <c r="D71" s="143"/>
    </row>
    <row r="72" spans="1:4" x14ac:dyDescent="0.2">
      <c r="C72" s="82"/>
      <c r="D72" s="83"/>
    </row>
    <row r="74" spans="1:4" x14ac:dyDescent="0.2">
      <c r="A74" s="81" t="s">
        <v>190</v>
      </c>
      <c r="C74" s="2" t="s">
        <v>175</v>
      </c>
      <c r="D74" s="2">
        <v>14101024</v>
      </c>
    </row>
    <row r="75" spans="1:4" x14ac:dyDescent="0.2">
      <c r="C75" s="2" t="s">
        <v>53</v>
      </c>
      <c r="D75" s="2">
        <v>14101023</v>
      </c>
    </row>
    <row r="77" spans="1:4" x14ac:dyDescent="0.2">
      <c r="A77" s="81" t="s">
        <v>180</v>
      </c>
      <c r="C77" s="84"/>
      <c r="D77" s="2">
        <v>95301001</v>
      </c>
    </row>
    <row r="78" spans="1:4" x14ac:dyDescent="0.2">
      <c r="C78" s="85">
        <v>959499999</v>
      </c>
      <c r="D78" s="2">
        <v>95301095</v>
      </c>
    </row>
    <row r="79" spans="1:4" x14ac:dyDescent="0.2">
      <c r="C79" s="85">
        <v>961499999</v>
      </c>
      <c r="D79" s="2">
        <v>95301095</v>
      </c>
    </row>
    <row r="80" spans="1:4" x14ac:dyDescent="0.2">
      <c r="C80" s="85">
        <v>981799999</v>
      </c>
      <c r="D80" s="2">
        <v>95301095</v>
      </c>
    </row>
    <row r="81" spans="1:25" x14ac:dyDescent="0.2">
      <c r="C81" s="85"/>
    </row>
    <row r="82" spans="1:25" x14ac:dyDescent="0.2">
      <c r="A82" s="81" t="s">
        <v>198</v>
      </c>
      <c r="C82" s="84" t="s">
        <v>199</v>
      </c>
      <c r="D82" s="2">
        <v>95301019</v>
      </c>
    </row>
    <row r="83" spans="1:25" x14ac:dyDescent="0.2">
      <c r="C83" s="86"/>
    </row>
    <row r="84" spans="1:25" s="165" customFormat="1" ht="13.5" thickBot="1" x14ac:dyDescent="0.25">
      <c r="A84" s="164" t="s">
        <v>282</v>
      </c>
    </row>
    <row r="85" spans="1:25" s="144" customFormat="1" x14ac:dyDescent="0.2">
      <c r="A85" s="310" t="s">
        <v>276</v>
      </c>
      <c r="B85" s="311"/>
      <c r="C85" s="311"/>
      <c r="D85" s="311"/>
      <c r="E85" s="311"/>
      <c r="F85" s="311"/>
      <c r="G85" s="311"/>
      <c r="H85" s="311"/>
      <c r="I85" s="311"/>
      <c r="J85" s="311"/>
      <c r="K85" s="311"/>
      <c r="L85" s="311"/>
      <c r="M85" s="311"/>
      <c r="N85" s="311"/>
    </row>
    <row r="86" spans="1:25" s="146" customFormat="1" x14ac:dyDescent="0.2">
      <c r="A86" s="145" t="s">
        <v>54</v>
      </c>
      <c r="E86" s="166">
        <v>2002</v>
      </c>
      <c r="F86" s="166">
        <v>2003</v>
      </c>
      <c r="G86" s="166">
        <v>2004</v>
      </c>
      <c r="H86" s="166">
        <v>2005</v>
      </c>
      <c r="I86" s="166">
        <v>2006</v>
      </c>
      <c r="J86" s="166">
        <v>2007</v>
      </c>
      <c r="K86" s="166">
        <v>2008</v>
      </c>
      <c r="L86" s="166">
        <f>+K86+1</f>
        <v>2009</v>
      </c>
      <c r="M86" s="166">
        <f>+L86+1</f>
        <v>2010</v>
      </c>
      <c r="N86" s="166">
        <f>+M86+1</f>
        <v>2011</v>
      </c>
      <c r="O86" s="167">
        <v>2012</v>
      </c>
      <c r="P86" s="167">
        <v>2013</v>
      </c>
      <c r="Q86" s="167">
        <v>2014</v>
      </c>
      <c r="R86" s="167"/>
      <c r="S86" s="167"/>
      <c r="T86" s="167"/>
      <c r="U86" s="167"/>
      <c r="V86" s="167"/>
      <c r="W86" s="167"/>
      <c r="X86" s="167"/>
      <c r="Y86" s="167"/>
    </row>
    <row r="87" spans="1:25" s="146" customFormat="1" x14ac:dyDescent="0.2">
      <c r="A87" s="140" t="s">
        <v>57</v>
      </c>
      <c r="B87" s="105">
        <v>1</v>
      </c>
      <c r="C87" s="146" t="s">
        <v>57</v>
      </c>
      <c r="E87" s="152">
        <v>1.58</v>
      </c>
      <c r="F87" s="152">
        <v>1.6</v>
      </c>
      <c r="G87" s="152">
        <v>1.62</v>
      </c>
      <c r="H87" s="152">
        <v>1.68</v>
      </c>
      <c r="I87" s="152">
        <v>1.78</v>
      </c>
      <c r="J87" s="152">
        <v>1.78</v>
      </c>
      <c r="K87" s="152">
        <v>1.83</v>
      </c>
      <c r="L87" s="152">
        <v>1.9</v>
      </c>
      <c r="M87" s="152">
        <v>1.9</v>
      </c>
      <c r="N87" s="152">
        <v>2</v>
      </c>
      <c r="O87" s="152">
        <v>2.1</v>
      </c>
      <c r="P87" s="146">
        <v>2.13</v>
      </c>
      <c r="Q87" s="146">
        <v>2.1</v>
      </c>
    </row>
    <row r="88" spans="1:25" s="146" customFormat="1" x14ac:dyDescent="0.2">
      <c r="A88" s="140" t="s">
        <v>58</v>
      </c>
      <c r="B88" s="105">
        <v>2</v>
      </c>
      <c r="C88" s="146" t="s">
        <v>58</v>
      </c>
      <c r="E88" s="152">
        <v>2.84</v>
      </c>
      <c r="F88" s="152">
        <v>2.9</v>
      </c>
      <c r="G88" s="152">
        <v>2.98</v>
      </c>
      <c r="H88" s="152">
        <v>3.1</v>
      </c>
      <c r="I88" s="152">
        <v>3.3</v>
      </c>
      <c r="J88" s="152">
        <v>3.35</v>
      </c>
      <c r="K88" s="152">
        <v>3.47</v>
      </c>
      <c r="L88" s="146">
        <v>3.56</v>
      </c>
      <c r="M88" s="146">
        <v>3.56</v>
      </c>
      <c r="N88" s="146">
        <v>3.67</v>
      </c>
      <c r="O88" s="152">
        <v>3.8</v>
      </c>
      <c r="P88" s="146">
        <v>3.82</v>
      </c>
      <c r="Q88" s="146">
        <v>3.73</v>
      </c>
    </row>
    <row r="89" spans="1:25" s="150" customFormat="1" ht="13.5" thickBot="1" x14ac:dyDescent="0.25">
      <c r="A89" s="149" t="s">
        <v>262</v>
      </c>
      <c r="B89" s="153">
        <v>2</v>
      </c>
      <c r="C89" s="150" t="s">
        <v>262</v>
      </c>
      <c r="E89" s="154">
        <v>0</v>
      </c>
      <c r="F89" s="154">
        <v>0</v>
      </c>
      <c r="G89" s="154">
        <v>0</v>
      </c>
      <c r="H89" s="154">
        <v>0</v>
      </c>
      <c r="I89" s="154">
        <v>0</v>
      </c>
      <c r="J89" s="154">
        <v>0</v>
      </c>
      <c r="K89" s="154">
        <v>0</v>
      </c>
      <c r="L89" s="154">
        <v>0</v>
      </c>
      <c r="M89" s="154">
        <v>0</v>
      </c>
      <c r="N89" s="154">
        <v>0</v>
      </c>
      <c r="O89" s="154">
        <v>0</v>
      </c>
      <c r="P89" s="150">
        <v>0</v>
      </c>
      <c r="Q89" s="150">
        <v>0</v>
      </c>
    </row>
    <row r="93" spans="1:25" s="165" customFormat="1" ht="13.5" thickBot="1" x14ac:dyDescent="0.25">
      <c r="A93" s="164" t="s">
        <v>281</v>
      </c>
    </row>
    <row r="94" spans="1:25" s="144" customFormat="1" x14ac:dyDescent="0.2">
      <c r="A94" s="310" t="s">
        <v>276</v>
      </c>
      <c r="B94" s="311"/>
      <c r="C94" s="311"/>
      <c r="D94" s="311"/>
      <c r="E94" s="311"/>
      <c r="F94" s="311"/>
      <c r="G94" s="311"/>
      <c r="H94" s="311"/>
      <c r="I94" s="311"/>
      <c r="J94" s="311"/>
      <c r="K94" s="311"/>
      <c r="L94" s="311"/>
      <c r="M94" s="311"/>
      <c r="N94" s="311"/>
    </row>
    <row r="95" spans="1:25" s="146" customFormat="1" x14ac:dyDescent="0.2">
      <c r="A95" s="145" t="s">
        <v>55</v>
      </c>
      <c r="B95" s="126" t="s">
        <v>177</v>
      </c>
      <c r="C95" s="126" t="s">
        <v>59</v>
      </c>
      <c r="D95" s="126" t="s">
        <v>50</v>
      </c>
      <c r="E95" s="166">
        <v>2002</v>
      </c>
      <c r="F95" s="166">
        <v>2003</v>
      </c>
      <c r="G95" s="166">
        <v>2004</v>
      </c>
      <c r="H95" s="166">
        <v>2005</v>
      </c>
      <c r="I95" s="166">
        <v>2006</v>
      </c>
      <c r="J95" s="166">
        <v>2007</v>
      </c>
      <c r="K95" s="166">
        <v>2008</v>
      </c>
      <c r="L95" s="166">
        <f>+K95+1</f>
        <v>2009</v>
      </c>
      <c r="M95" s="166">
        <f>+L95+1</f>
        <v>2010</v>
      </c>
      <c r="N95" s="166">
        <f>+M95+1</f>
        <v>2011</v>
      </c>
      <c r="O95" s="166">
        <v>2012</v>
      </c>
      <c r="P95" s="167">
        <v>2013</v>
      </c>
      <c r="Q95" s="167">
        <v>2014</v>
      </c>
      <c r="R95" s="167"/>
      <c r="S95" s="167"/>
      <c r="T95" s="167"/>
      <c r="U95" s="167"/>
      <c r="V95" s="167"/>
      <c r="W95" s="167"/>
      <c r="X95" s="167"/>
      <c r="Y95" s="167"/>
    </row>
    <row r="96" spans="1:25" s="146" customFormat="1" x14ac:dyDescent="0.2">
      <c r="A96" s="140" t="s">
        <v>128</v>
      </c>
      <c r="B96" s="146">
        <f>1</f>
        <v>1</v>
      </c>
      <c r="C96" s="146" t="s">
        <v>128</v>
      </c>
      <c r="D96" s="105" t="s">
        <v>158</v>
      </c>
      <c r="E96" s="147">
        <v>374</v>
      </c>
      <c r="F96" s="147">
        <v>387</v>
      </c>
      <c r="G96" s="147">
        <v>399</v>
      </c>
      <c r="H96" s="147">
        <v>408</v>
      </c>
      <c r="I96" s="147">
        <v>417</v>
      </c>
      <c r="J96" s="147">
        <v>429</v>
      </c>
      <c r="K96" s="147">
        <v>440</v>
      </c>
      <c r="L96" s="152">
        <v>455</v>
      </c>
      <c r="M96" s="152">
        <v>455</v>
      </c>
      <c r="N96" s="152">
        <v>455</v>
      </c>
      <c r="O96" s="152">
        <v>455</v>
      </c>
      <c r="P96" s="152">
        <v>455</v>
      </c>
      <c r="Q96" s="152">
        <v>464</v>
      </c>
    </row>
    <row r="97" spans="1:17" s="146" customFormat="1" x14ac:dyDescent="0.2">
      <c r="A97" s="140" t="s">
        <v>100</v>
      </c>
      <c r="B97" s="146">
        <f>B96+1</f>
        <v>2</v>
      </c>
      <c r="C97" s="146" t="s">
        <v>100</v>
      </c>
      <c r="D97" s="146" t="s">
        <v>140</v>
      </c>
      <c r="E97" s="147">
        <v>374</v>
      </c>
      <c r="F97" s="147">
        <v>387</v>
      </c>
      <c r="G97" s="147">
        <v>399</v>
      </c>
      <c r="H97" s="147">
        <v>408</v>
      </c>
      <c r="I97" s="147">
        <v>417</v>
      </c>
      <c r="J97" s="147">
        <v>429</v>
      </c>
      <c r="K97" s="147">
        <v>440</v>
      </c>
      <c r="L97" s="152">
        <v>455</v>
      </c>
      <c r="M97" s="152">
        <v>455</v>
      </c>
      <c r="N97" s="152">
        <v>455</v>
      </c>
      <c r="O97" s="152">
        <v>455</v>
      </c>
      <c r="P97" s="152">
        <v>455</v>
      </c>
      <c r="Q97" s="152">
        <v>464</v>
      </c>
    </row>
    <row r="98" spans="1:17" s="146" customFormat="1" x14ac:dyDescent="0.2">
      <c r="A98" s="140" t="s">
        <v>132</v>
      </c>
      <c r="B98" s="146">
        <f t="shared" ref="B98:B161" si="0">B97+1</f>
        <v>3</v>
      </c>
      <c r="C98" s="146" t="s">
        <v>132</v>
      </c>
      <c r="D98" s="146" t="s">
        <v>141</v>
      </c>
      <c r="E98" s="148">
        <v>374</v>
      </c>
      <c r="F98" s="147">
        <v>387</v>
      </c>
      <c r="G98" s="147">
        <v>399</v>
      </c>
      <c r="H98" s="147">
        <v>408</v>
      </c>
      <c r="I98" s="147">
        <v>417</v>
      </c>
      <c r="J98" s="147">
        <v>429</v>
      </c>
      <c r="K98" s="147">
        <v>440</v>
      </c>
      <c r="L98" s="152">
        <v>455</v>
      </c>
      <c r="M98" s="152">
        <v>455</v>
      </c>
      <c r="N98" s="152">
        <v>455</v>
      </c>
      <c r="O98" s="152">
        <v>455</v>
      </c>
      <c r="P98" s="152">
        <v>455</v>
      </c>
      <c r="Q98" s="152">
        <v>464</v>
      </c>
    </row>
    <row r="99" spans="1:17" s="146" customFormat="1" x14ac:dyDescent="0.2">
      <c r="A99" s="140" t="s">
        <v>110</v>
      </c>
      <c r="B99" s="146">
        <f t="shared" si="0"/>
        <v>4</v>
      </c>
      <c r="C99" s="146" t="s">
        <v>110</v>
      </c>
      <c r="D99" s="146" t="s">
        <v>142</v>
      </c>
      <c r="E99" s="147">
        <v>283</v>
      </c>
      <c r="F99" s="147">
        <v>293</v>
      </c>
      <c r="G99" s="147">
        <v>302</v>
      </c>
      <c r="H99" s="147">
        <v>309</v>
      </c>
      <c r="I99" s="148">
        <v>316</v>
      </c>
      <c r="J99" s="148">
        <v>325</v>
      </c>
      <c r="K99" s="148">
        <v>333</v>
      </c>
      <c r="L99" s="152">
        <v>344</v>
      </c>
      <c r="M99" s="152">
        <v>344</v>
      </c>
      <c r="N99" s="152">
        <v>344</v>
      </c>
      <c r="O99" s="152">
        <v>344</v>
      </c>
      <c r="P99" s="152">
        <v>344</v>
      </c>
      <c r="Q99" s="152">
        <v>344</v>
      </c>
    </row>
    <row r="100" spans="1:17" s="146" customFormat="1" x14ac:dyDescent="0.2">
      <c r="A100" s="140" t="s">
        <v>61</v>
      </c>
      <c r="B100" s="146">
        <f t="shared" si="0"/>
        <v>5</v>
      </c>
      <c r="C100" s="146" t="s">
        <v>61</v>
      </c>
      <c r="D100" s="146" t="s">
        <v>182</v>
      </c>
      <c r="E100" s="147">
        <v>374</v>
      </c>
      <c r="F100" s="147">
        <v>387</v>
      </c>
      <c r="G100" s="147">
        <v>399</v>
      </c>
      <c r="H100" s="147">
        <v>408</v>
      </c>
      <c r="I100" s="147">
        <v>417</v>
      </c>
      <c r="J100" s="147">
        <v>429</v>
      </c>
      <c r="K100" s="147">
        <v>440</v>
      </c>
      <c r="L100" s="152">
        <v>455</v>
      </c>
      <c r="M100" s="152">
        <v>455</v>
      </c>
      <c r="N100" s="152">
        <v>455</v>
      </c>
      <c r="O100" s="152">
        <v>455</v>
      </c>
      <c r="P100" s="152">
        <v>455</v>
      </c>
      <c r="Q100" s="152">
        <v>464</v>
      </c>
    </row>
    <row r="101" spans="1:17" s="146" customFormat="1" x14ac:dyDescent="0.2">
      <c r="A101" s="140" t="s">
        <v>111</v>
      </c>
      <c r="B101" s="146">
        <f t="shared" si="0"/>
        <v>6</v>
      </c>
      <c r="C101" s="146" t="s">
        <v>111</v>
      </c>
      <c r="D101" s="146" t="s">
        <v>144</v>
      </c>
      <c r="E101" s="147">
        <v>154</v>
      </c>
      <c r="F101" s="147">
        <v>160</v>
      </c>
      <c r="G101" s="147">
        <v>165</v>
      </c>
      <c r="H101" s="147">
        <v>169</v>
      </c>
      <c r="I101" s="148">
        <v>173</v>
      </c>
      <c r="J101" s="148">
        <v>178</v>
      </c>
      <c r="K101" s="148">
        <v>173</v>
      </c>
      <c r="L101" s="152">
        <v>189</v>
      </c>
      <c r="M101" s="152">
        <v>189</v>
      </c>
      <c r="N101" s="152">
        <v>189</v>
      </c>
      <c r="O101" s="152">
        <v>189</v>
      </c>
      <c r="P101" s="152">
        <v>189</v>
      </c>
      <c r="Q101" s="152">
        <v>189</v>
      </c>
    </row>
    <row r="102" spans="1:17" s="146" customFormat="1" x14ac:dyDescent="0.2">
      <c r="A102" s="140" t="s">
        <v>101</v>
      </c>
      <c r="B102" s="146">
        <f t="shared" si="0"/>
        <v>7</v>
      </c>
      <c r="C102" s="146" t="s">
        <v>101</v>
      </c>
      <c r="D102" s="146" t="s">
        <v>145</v>
      </c>
      <c r="E102" s="147">
        <v>213</v>
      </c>
      <c r="F102" s="147">
        <v>220</v>
      </c>
      <c r="G102" s="147">
        <v>227</v>
      </c>
      <c r="H102" s="147">
        <v>232</v>
      </c>
      <c r="I102" s="148">
        <v>238</v>
      </c>
      <c r="J102" s="148">
        <v>245</v>
      </c>
      <c r="K102" s="148">
        <v>251</v>
      </c>
      <c r="L102" s="152">
        <v>260</v>
      </c>
      <c r="M102" s="152">
        <v>260</v>
      </c>
      <c r="N102" s="152">
        <v>260</v>
      </c>
      <c r="O102" s="152">
        <v>260</v>
      </c>
      <c r="P102" s="152">
        <v>260</v>
      </c>
      <c r="Q102" s="152">
        <v>260</v>
      </c>
    </row>
    <row r="103" spans="1:17" s="146" customFormat="1" x14ac:dyDescent="0.2">
      <c r="A103" s="140" t="s">
        <v>102</v>
      </c>
      <c r="B103" s="146">
        <f t="shared" si="0"/>
        <v>8</v>
      </c>
      <c r="C103" s="146" t="s">
        <v>102</v>
      </c>
      <c r="D103" s="146" t="s">
        <v>147</v>
      </c>
      <c r="E103" s="147">
        <v>374</v>
      </c>
      <c r="F103" s="147">
        <v>387</v>
      </c>
      <c r="G103" s="147">
        <v>399</v>
      </c>
      <c r="H103" s="147">
        <v>408</v>
      </c>
      <c r="I103" s="147">
        <v>417</v>
      </c>
      <c r="J103" s="147">
        <v>429</v>
      </c>
      <c r="K103" s="147">
        <v>440</v>
      </c>
      <c r="L103" s="152">
        <v>455</v>
      </c>
      <c r="M103" s="152">
        <v>455</v>
      </c>
      <c r="N103" s="152">
        <v>455</v>
      </c>
      <c r="O103" s="152">
        <v>455</v>
      </c>
      <c r="P103" s="152">
        <v>455</v>
      </c>
      <c r="Q103" s="152">
        <v>464</v>
      </c>
    </row>
    <row r="104" spans="1:17" s="146" customFormat="1" x14ac:dyDescent="0.2">
      <c r="A104" s="140" t="s">
        <v>62</v>
      </c>
      <c r="B104" s="146">
        <f t="shared" si="0"/>
        <v>9</v>
      </c>
      <c r="C104" s="146" t="s">
        <v>62</v>
      </c>
      <c r="D104" s="146" t="s">
        <v>148</v>
      </c>
      <c r="E104" s="147">
        <v>276</v>
      </c>
      <c r="F104" s="147">
        <v>286</v>
      </c>
      <c r="G104" s="147">
        <v>295</v>
      </c>
      <c r="H104" s="147">
        <v>302</v>
      </c>
      <c r="I104" s="148">
        <v>309</v>
      </c>
      <c r="J104" s="148">
        <v>318</v>
      </c>
      <c r="K104" s="148">
        <v>326</v>
      </c>
      <c r="L104" s="152">
        <v>337</v>
      </c>
      <c r="M104" s="152">
        <v>337</v>
      </c>
      <c r="N104" s="152">
        <v>337</v>
      </c>
      <c r="O104" s="152">
        <v>337</v>
      </c>
      <c r="P104" s="152">
        <v>337</v>
      </c>
      <c r="Q104" s="152">
        <v>337</v>
      </c>
    </row>
    <row r="105" spans="1:17" s="146" customFormat="1" x14ac:dyDescent="0.2">
      <c r="A105" s="140" t="s">
        <v>103</v>
      </c>
      <c r="B105" s="146">
        <f>B104+1</f>
        <v>10</v>
      </c>
      <c r="C105" s="146" t="s">
        <v>103</v>
      </c>
      <c r="D105" s="146" t="s">
        <v>149</v>
      </c>
      <c r="E105" s="147">
        <v>374</v>
      </c>
      <c r="F105" s="147">
        <v>387</v>
      </c>
      <c r="G105" s="147">
        <v>399</v>
      </c>
      <c r="H105" s="147">
        <v>408</v>
      </c>
      <c r="I105" s="147">
        <v>417</v>
      </c>
      <c r="J105" s="147">
        <v>429</v>
      </c>
      <c r="K105" s="147">
        <v>440</v>
      </c>
      <c r="L105" s="152">
        <v>455</v>
      </c>
      <c r="M105" s="152">
        <v>455</v>
      </c>
      <c r="N105" s="152">
        <v>455</v>
      </c>
      <c r="O105" s="152">
        <v>455</v>
      </c>
      <c r="P105" s="152">
        <v>455</v>
      </c>
      <c r="Q105" s="152">
        <v>464</v>
      </c>
    </row>
    <row r="106" spans="1:17" s="146" customFormat="1" x14ac:dyDescent="0.2">
      <c r="A106" s="140" t="s">
        <v>104</v>
      </c>
      <c r="B106" s="146">
        <f t="shared" si="0"/>
        <v>11</v>
      </c>
      <c r="C106" s="146" t="s">
        <v>104</v>
      </c>
      <c r="D106" s="146" t="s">
        <v>150</v>
      </c>
      <c r="E106" s="147">
        <v>374</v>
      </c>
      <c r="F106" s="147">
        <v>387</v>
      </c>
      <c r="G106" s="147">
        <v>399</v>
      </c>
      <c r="H106" s="147">
        <v>408</v>
      </c>
      <c r="I106" s="147">
        <v>417</v>
      </c>
      <c r="J106" s="147">
        <v>429</v>
      </c>
      <c r="K106" s="147">
        <v>440</v>
      </c>
      <c r="L106" s="152">
        <v>455</v>
      </c>
      <c r="M106" s="152">
        <v>455</v>
      </c>
      <c r="N106" s="152">
        <v>455</v>
      </c>
      <c r="O106" s="152">
        <v>455</v>
      </c>
      <c r="P106" s="152">
        <v>455</v>
      </c>
      <c r="Q106" s="152">
        <v>464</v>
      </c>
    </row>
    <row r="107" spans="1:17" s="146" customFormat="1" x14ac:dyDescent="0.2">
      <c r="A107" s="140" t="s">
        <v>105</v>
      </c>
      <c r="B107" s="146">
        <f t="shared" si="0"/>
        <v>12</v>
      </c>
      <c r="C107" s="146" t="s">
        <v>105</v>
      </c>
      <c r="D107" s="146" t="s">
        <v>151</v>
      </c>
      <c r="E107" s="147">
        <v>283</v>
      </c>
      <c r="F107" s="147">
        <v>293</v>
      </c>
      <c r="G107" s="147">
        <v>302</v>
      </c>
      <c r="H107" s="147">
        <v>309</v>
      </c>
      <c r="I107" s="148">
        <v>316</v>
      </c>
      <c r="J107" s="148">
        <v>325</v>
      </c>
      <c r="K107" s="148">
        <v>333</v>
      </c>
      <c r="L107" s="152">
        <v>344</v>
      </c>
      <c r="M107" s="152">
        <v>344</v>
      </c>
      <c r="N107" s="152">
        <v>344</v>
      </c>
      <c r="O107" s="152">
        <v>344</v>
      </c>
      <c r="P107" s="152">
        <v>344</v>
      </c>
      <c r="Q107" s="152">
        <v>344</v>
      </c>
    </row>
    <row r="108" spans="1:17" s="146" customFormat="1" x14ac:dyDescent="0.2">
      <c r="A108" s="140" t="s">
        <v>106</v>
      </c>
      <c r="B108" s="146">
        <f t="shared" si="0"/>
        <v>13</v>
      </c>
      <c r="C108" s="146" t="s">
        <v>106</v>
      </c>
      <c r="D108" s="146" t="s">
        <v>153</v>
      </c>
      <c r="E108" s="147">
        <v>298</v>
      </c>
      <c r="F108" s="147">
        <v>308</v>
      </c>
      <c r="G108" s="147">
        <v>318</v>
      </c>
      <c r="H108" s="147">
        <v>325</v>
      </c>
      <c r="I108" s="148">
        <v>333</v>
      </c>
      <c r="J108" s="148">
        <v>342</v>
      </c>
      <c r="K108" s="148">
        <v>351</v>
      </c>
      <c r="L108" s="152">
        <v>363</v>
      </c>
      <c r="M108" s="152">
        <v>363</v>
      </c>
      <c r="N108" s="152">
        <v>363</v>
      </c>
      <c r="O108" s="152">
        <v>363</v>
      </c>
      <c r="P108" s="152">
        <v>363</v>
      </c>
      <c r="Q108" s="152">
        <v>363</v>
      </c>
    </row>
    <row r="109" spans="1:17" s="146" customFormat="1" x14ac:dyDescent="0.2">
      <c r="A109" s="140" t="s">
        <v>63</v>
      </c>
      <c r="B109" s="146">
        <f t="shared" si="0"/>
        <v>14</v>
      </c>
      <c r="C109" s="146" t="s">
        <v>63</v>
      </c>
      <c r="D109" s="146" t="s">
        <v>154</v>
      </c>
      <c r="E109" s="147">
        <v>374</v>
      </c>
      <c r="F109" s="147">
        <v>387</v>
      </c>
      <c r="G109" s="147">
        <v>399</v>
      </c>
      <c r="H109" s="147">
        <v>408</v>
      </c>
      <c r="I109" s="147">
        <v>417</v>
      </c>
      <c r="J109" s="147">
        <v>429</v>
      </c>
      <c r="K109" s="147">
        <v>440</v>
      </c>
      <c r="L109" s="152">
        <v>455</v>
      </c>
      <c r="M109" s="152">
        <v>455</v>
      </c>
      <c r="N109" s="152">
        <v>455</v>
      </c>
      <c r="O109" s="152">
        <v>455</v>
      </c>
      <c r="P109" s="152">
        <v>455</v>
      </c>
      <c r="Q109" s="152">
        <v>464</v>
      </c>
    </row>
    <row r="110" spans="1:17" s="146" customFormat="1" x14ac:dyDescent="0.2">
      <c r="A110" s="140" t="s">
        <v>56</v>
      </c>
      <c r="B110" s="146">
        <f t="shared" si="0"/>
        <v>15</v>
      </c>
      <c r="C110" s="146" t="s">
        <v>56</v>
      </c>
      <c r="D110" s="146" t="s">
        <v>52</v>
      </c>
      <c r="E110" s="147">
        <v>374</v>
      </c>
      <c r="F110" s="147">
        <v>387</v>
      </c>
      <c r="G110" s="147">
        <v>399</v>
      </c>
      <c r="H110" s="147">
        <v>408</v>
      </c>
      <c r="I110" s="147">
        <v>417</v>
      </c>
      <c r="J110" s="147">
        <v>429</v>
      </c>
      <c r="K110" s="147">
        <v>440</v>
      </c>
      <c r="L110" s="152">
        <v>455</v>
      </c>
      <c r="M110" s="152">
        <v>455</v>
      </c>
      <c r="N110" s="152">
        <v>455</v>
      </c>
      <c r="O110" s="152">
        <v>390</v>
      </c>
      <c r="P110" s="152">
        <v>390</v>
      </c>
      <c r="Q110" s="152">
        <v>464</v>
      </c>
    </row>
    <row r="111" spans="1:17" s="146" customFormat="1" x14ac:dyDescent="0.2">
      <c r="A111" s="140" t="s">
        <v>91</v>
      </c>
      <c r="B111" s="146">
        <f t="shared" si="0"/>
        <v>16</v>
      </c>
      <c r="C111" s="146" t="s">
        <v>91</v>
      </c>
      <c r="D111" s="146" t="s">
        <v>143</v>
      </c>
      <c r="E111" s="147">
        <v>374</v>
      </c>
      <c r="F111" s="147">
        <v>387</v>
      </c>
      <c r="G111" s="147">
        <v>399</v>
      </c>
      <c r="H111" s="147">
        <v>408</v>
      </c>
      <c r="I111" s="147">
        <v>417</v>
      </c>
      <c r="J111" s="147">
        <v>429</v>
      </c>
      <c r="K111" s="147">
        <v>440</v>
      </c>
      <c r="L111" s="152">
        <v>455</v>
      </c>
      <c r="M111" s="152">
        <v>455</v>
      </c>
      <c r="N111" s="152">
        <v>455</v>
      </c>
      <c r="O111" s="152">
        <v>455</v>
      </c>
      <c r="P111" s="152">
        <v>455</v>
      </c>
      <c r="Q111" s="152">
        <v>464</v>
      </c>
    </row>
    <row r="112" spans="1:17" s="146" customFormat="1" x14ac:dyDescent="0.2">
      <c r="A112" s="140" t="s">
        <v>32</v>
      </c>
      <c r="B112" s="146">
        <f>B111+1</f>
        <v>17</v>
      </c>
      <c r="C112" s="146" t="s">
        <v>32</v>
      </c>
      <c r="D112" s="146" t="s">
        <v>156</v>
      </c>
      <c r="E112" s="147">
        <v>374</v>
      </c>
      <c r="F112" s="147">
        <v>387</v>
      </c>
      <c r="G112" s="147">
        <v>399</v>
      </c>
      <c r="H112" s="147">
        <v>408</v>
      </c>
      <c r="I112" s="147">
        <v>417</v>
      </c>
      <c r="J112" s="147">
        <v>429</v>
      </c>
      <c r="K112" s="147">
        <v>440</v>
      </c>
      <c r="L112" s="152">
        <v>455</v>
      </c>
      <c r="M112" s="152">
        <v>455</v>
      </c>
      <c r="N112" s="152">
        <v>455</v>
      </c>
      <c r="O112" s="152">
        <v>455</v>
      </c>
      <c r="P112" s="152">
        <v>455</v>
      </c>
      <c r="Q112" s="152">
        <v>464</v>
      </c>
    </row>
    <row r="113" spans="1:17" s="146" customFormat="1" ht="12.75" customHeight="1" x14ac:dyDescent="0.2">
      <c r="A113" s="140" t="s">
        <v>64</v>
      </c>
      <c r="B113" s="146">
        <f t="shared" si="0"/>
        <v>18</v>
      </c>
      <c r="C113" s="146" t="s">
        <v>64</v>
      </c>
      <c r="D113" s="146" t="s">
        <v>157</v>
      </c>
      <c r="E113" s="147">
        <v>374</v>
      </c>
      <c r="F113" s="147">
        <v>387</v>
      </c>
      <c r="G113" s="147">
        <v>399</v>
      </c>
      <c r="H113" s="147">
        <v>408</v>
      </c>
      <c r="I113" s="147">
        <v>417</v>
      </c>
      <c r="J113" s="147">
        <v>429</v>
      </c>
      <c r="K113" s="147">
        <v>440</v>
      </c>
      <c r="L113" s="152">
        <v>455</v>
      </c>
      <c r="M113" s="152">
        <v>455</v>
      </c>
      <c r="N113" s="152">
        <v>455</v>
      </c>
      <c r="O113" s="152">
        <v>455</v>
      </c>
      <c r="P113" s="152">
        <v>455</v>
      </c>
      <c r="Q113" s="152">
        <v>464</v>
      </c>
    </row>
    <row r="114" spans="1:17" s="146" customFormat="1" ht="12.75" customHeight="1" x14ac:dyDescent="0.2">
      <c r="A114" s="140" t="s">
        <v>112</v>
      </c>
      <c r="B114" s="146">
        <f t="shared" si="0"/>
        <v>19</v>
      </c>
      <c r="C114" s="146" t="s">
        <v>112</v>
      </c>
      <c r="D114" s="105" t="s">
        <v>11</v>
      </c>
      <c r="E114" s="147">
        <v>374</v>
      </c>
      <c r="F114" s="147">
        <v>387</v>
      </c>
      <c r="G114" s="147">
        <v>399</v>
      </c>
      <c r="H114" s="147">
        <v>408</v>
      </c>
      <c r="I114" s="147">
        <v>417</v>
      </c>
      <c r="J114" s="147">
        <v>429</v>
      </c>
      <c r="K114" s="147">
        <v>440</v>
      </c>
      <c r="L114" s="152">
        <v>455</v>
      </c>
      <c r="M114" s="152">
        <v>455</v>
      </c>
      <c r="N114" s="152">
        <v>455</v>
      </c>
      <c r="O114" s="152">
        <v>455</v>
      </c>
      <c r="P114" s="152">
        <v>455</v>
      </c>
      <c r="Q114" s="152">
        <v>464</v>
      </c>
    </row>
    <row r="115" spans="1:17" s="146" customFormat="1" ht="12.75" customHeight="1" x14ac:dyDescent="0.2">
      <c r="A115" s="140" t="s">
        <v>65</v>
      </c>
      <c r="B115" s="146">
        <f t="shared" si="0"/>
        <v>20</v>
      </c>
      <c r="C115" s="146" t="s">
        <v>65</v>
      </c>
      <c r="D115" s="146" t="s">
        <v>182</v>
      </c>
      <c r="E115" s="147">
        <v>374</v>
      </c>
      <c r="F115" s="147">
        <v>387</v>
      </c>
      <c r="G115" s="147">
        <v>399</v>
      </c>
      <c r="H115" s="147">
        <v>408</v>
      </c>
      <c r="I115" s="147">
        <v>417</v>
      </c>
      <c r="J115" s="147">
        <v>429</v>
      </c>
      <c r="K115" s="147">
        <v>440</v>
      </c>
      <c r="L115" s="152">
        <v>455</v>
      </c>
      <c r="M115" s="152">
        <v>455</v>
      </c>
      <c r="N115" s="152">
        <v>455</v>
      </c>
      <c r="O115" s="152">
        <v>455</v>
      </c>
      <c r="P115" s="152">
        <v>455</v>
      </c>
      <c r="Q115" s="152">
        <v>464</v>
      </c>
    </row>
    <row r="116" spans="1:17" s="146" customFormat="1" ht="12.75" customHeight="1" x14ac:dyDescent="0.2">
      <c r="A116" s="140" t="s">
        <v>66</v>
      </c>
      <c r="B116" s="146">
        <f t="shared" si="0"/>
        <v>21</v>
      </c>
      <c r="C116" s="146" t="s">
        <v>66</v>
      </c>
      <c r="D116" s="146" t="s">
        <v>182</v>
      </c>
      <c r="E116" s="147">
        <v>374</v>
      </c>
      <c r="F116" s="147">
        <v>387</v>
      </c>
      <c r="G116" s="147">
        <v>399</v>
      </c>
      <c r="H116" s="147">
        <v>408</v>
      </c>
      <c r="I116" s="147">
        <v>417</v>
      </c>
      <c r="J116" s="147">
        <v>429</v>
      </c>
      <c r="K116" s="147">
        <v>440</v>
      </c>
      <c r="L116" s="152">
        <v>455</v>
      </c>
      <c r="M116" s="152">
        <v>455</v>
      </c>
      <c r="N116" s="152">
        <v>455</v>
      </c>
      <c r="O116" s="152">
        <v>455</v>
      </c>
      <c r="P116" s="152">
        <v>455</v>
      </c>
      <c r="Q116" s="152">
        <v>464</v>
      </c>
    </row>
    <row r="117" spans="1:17" s="146" customFormat="1" ht="12.75" customHeight="1" x14ac:dyDescent="0.2">
      <c r="A117" s="140" t="s">
        <v>67</v>
      </c>
      <c r="B117" s="146">
        <f t="shared" si="0"/>
        <v>22</v>
      </c>
      <c r="C117" s="146" t="s">
        <v>67</v>
      </c>
      <c r="D117" s="146" t="s">
        <v>182</v>
      </c>
      <c r="E117" s="147">
        <v>374</v>
      </c>
      <c r="F117" s="147">
        <v>387</v>
      </c>
      <c r="G117" s="147">
        <v>399</v>
      </c>
      <c r="H117" s="147">
        <v>408</v>
      </c>
      <c r="I117" s="147">
        <v>417</v>
      </c>
      <c r="J117" s="147">
        <v>429</v>
      </c>
      <c r="K117" s="147">
        <v>440</v>
      </c>
      <c r="L117" s="152">
        <v>455</v>
      </c>
      <c r="M117" s="152">
        <v>455</v>
      </c>
      <c r="N117" s="152">
        <v>455</v>
      </c>
      <c r="O117" s="152">
        <v>455</v>
      </c>
      <c r="P117" s="152">
        <v>455</v>
      </c>
      <c r="Q117" s="152">
        <v>464</v>
      </c>
    </row>
    <row r="118" spans="1:17" s="146" customFormat="1" ht="12.75" customHeight="1" x14ac:dyDescent="0.2">
      <c r="A118" s="140" t="s">
        <v>68</v>
      </c>
      <c r="B118" s="146">
        <f t="shared" si="0"/>
        <v>23</v>
      </c>
      <c r="C118" s="146" t="s">
        <v>68</v>
      </c>
      <c r="D118" s="146" t="s">
        <v>52</v>
      </c>
      <c r="E118" s="147">
        <v>374</v>
      </c>
      <c r="F118" s="147">
        <v>387</v>
      </c>
      <c r="G118" s="147">
        <v>399</v>
      </c>
      <c r="H118" s="147">
        <v>408</v>
      </c>
      <c r="I118" s="147">
        <v>417</v>
      </c>
      <c r="J118" s="147">
        <v>429</v>
      </c>
      <c r="K118" s="147">
        <v>440</v>
      </c>
      <c r="L118" s="152">
        <v>455</v>
      </c>
      <c r="M118" s="152">
        <v>455</v>
      </c>
      <c r="N118" s="152">
        <v>455</v>
      </c>
      <c r="O118" s="152">
        <v>455</v>
      </c>
      <c r="P118" s="152">
        <v>455</v>
      </c>
      <c r="Q118" s="152">
        <v>464</v>
      </c>
    </row>
    <row r="119" spans="1:17" s="146" customFormat="1" ht="12.75" customHeight="1" x14ac:dyDescent="0.2">
      <c r="A119" s="140" t="s">
        <v>69</v>
      </c>
      <c r="B119" s="146">
        <f t="shared" si="0"/>
        <v>24</v>
      </c>
      <c r="C119" s="146" t="s">
        <v>69</v>
      </c>
      <c r="D119" s="146" t="s">
        <v>182</v>
      </c>
      <c r="E119" s="147">
        <v>374</v>
      </c>
      <c r="F119" s="147">
        <v>387</v>
      </c>
      <c r="G119" s="147">
        <v>399</v>
      </c>
      <c r="H119" s="147">
        <v>408</v>
      </c>
      <c r="I119" s="147">
        <v>417</v>
      </c>
      <c r="J119" s="147">
        <v>429</v>
      </c>
      <c r="K119" s="147">
        <v>440</v>
      </c>
      <c r="L119" s="152">
        <v>455</v>
      </c>
      <c r="M119" s="152">
        <v>455</v>
      </c>
      <c r="N119" s="152">
        <v>455</v>
      </c>
      <c r="O119" s="152">
        <v>455</v>
      </c>
      <c r="P119" s="152">
        <v>455</v>
      </c>
      <c r="Q119" s="152">
        <v>464</v>
      </c>
    </row>
    <row r="120" spans="1:17" s="146" customFormat="1" ht="12.75" customHeight="1" x14ac:dyDescent="0.2">
      <c r="A120" s="140" t="s">
        <v>113</v>
      </c>
      <c r="B120" s="146">
        <f t="shared" si="0"/>
        <v>25</v>
      </c>
      <c r="C120" s="146" t="s">
        <v>113</v>
      </c>
      <c r="D120" s="146" t="s">
        <v>159</v>
      </c>
      <c r="E120" s="147">
        <v>374</v>
      </c>
      <c r="F120" s="147">
        <v>387</v>
      </c>
      <c r="G120" s="147">
        <v>399</v>
      </c>
      <c r="H120" s="147">
        <v>408</v>
      </c>
      <c r="I120" s="147">
        <v>417</v>
      </c>
      <c r="J120" s="147">
        <v>429</v>
      </c>
      <c r="K120" s="147">
        <v>440</v>
      </c>
      <c r="L120" s="152">
        <v>455</v>
      </c>
      <c r="M120" s="152">
        <v>455</v>
      </c>
      <c r="N120" s="152">
        <v>455</v>
      </c>
      <c r="O120" s="152">
        <v>455</v>
      </c>
      <c r="P120" s="152">
        <v>455</v>
      </c>
      <c r="Q120" s="152">
        <v>464</v>
      </c>
    </row>
    <row r="121" spans="1:17" s="146" customFormat="1" x14ac:dyDescent="0.2">
      <c r="A121" s="140" t="s">
        <v>134</v>
      </c>
      <c r="B121" s="146">
        <f t="shared" si="0"/>
        <v>26</v>
      </c>
      <c r="C121" s="146" t="s">
        <v>134</v>
      </c>
      <c r="D121" s="146" t="s">
        <v>33</v>
      </c>
      <c r="E121" s="148">
        <v>374</v>
      </c>
      <c r="F121" s="147">
        <v>387</v>
      </c>
      <c r="G121" s="147">
        <v>399</v>
      </c>
      <c r="H121" s="147">
        <v>408</v>
      </c>
      <c r="I121" s="147">
        <v>417</v>
      </c>
      <c r="J121" s="147">
        <v>429</v>
      </c>
      <c r="K121" s="147">
        <v>440</v>
      </c>
      <c r="L121" s="152">
        <v>455</v>
      </c>
      <c r="M121" s="152">
        <v>455</v>
      </c>
      <c r="N121" s="152">
        <v>455</v>
      </c>
      <c r="O121" s="152">
        <v>455</v>
      </c>
      <c r="P121" s="152">
        <v>455</v>
      </c>
      <c r="Q121" s="152">
        <v>464</v>
      </c>
    </row>
    <row r="122" spans="1:17" s="146" customFormat="1" x14ac:dyDescent="0.2">
      <c r="A122" s="140" t="s">
        <v>114</v>
      </c>
      <c r="B122" s="146">
        <f t="shared" si="0"/>
        <v>27</v>
      </c>
      <c r="C122" s="146" t="s">
        <v>114</v>
      </c>
      <c r="D122" s="146" t="s">
        <v>144</v>
      </c>
      <c r="E122" s="147">
        <v>205</v>
      </c>
      <c r="F122" s="147">
        <v>212</v>
      </c>
      <c r="G122" s="147">
        <v>219</v>
      </c>
      <c r="H122" s="147">
        <v>224</v>
      </c>
      <c r="I122" s="148">
        <v>229</v>
      </c>
      <c r="J122" s="148">
        <v>236</v>
      </c>
      <c r="K122" s="148">
        <v>242</v>
      </c>
      <c r="L122" s="152">
        <v>250</v>
      </c>
      <c r="M122" s="152">
        <v>250</v>
      </c>
      <c r="N122" s="152">
        <v>250</v>
      </c>
      <c r="O122" s="152">
        <v>250</v>
      </c>
      <c r="P122" s="152">
        <v>250</v>
      </c>
      <c r="Q122" s="152">
        <v>250</v>
      </c>
    </row>
    <row r="123" spans="1:17" s="146" customFormat="1" x14ac:dyDescent="0.2">
      <c r="A123" s="140" t="s">
        <v>115</v>
      </c>
      <c r="B123" s="146">
        <f t="shared" si="0"/>
        <v>28</v>
      </c>
      <c r="C123" s="146" t="s">
        <v>115</v>
      </c>
      <c r="D123" s="146" t="s">
        <v>160</v>
      </c>
      <c r="E123" s="147">
        <v>374</v>
      </c>
      <c r="F123" s="147">
        <v>387</v>
      </c>
      <c r="G123" s="147">
        <v>399</v>
      </c>
      <c r="H123" s="147">
        <v>408</v>
      </c>
      <c r="I123" s="147">
        <v>417</v>
      </c>
      <c r="J123" s="147">
        <v>429</v>
      </c>
      <c r="K123" s="147">
        <v>440</v>
      </c>
      <c r="L123" s="152">
        <v>455</v>
      </c>
      <c r="M123" s="152">
        <v>455</v>
      </c>
      <c r="N123" s="152">
        <v>455</v>
      </c>
      <c r="O123" s="152">
        <v>455</v>
      </c>
      <c r="P123" s="152">
        <v>455</v>
      </c>
      <c r="Q123" s="152">
        <v>464</v>
      </c>
    </row>
    <row r="124" spans="1:17" s="146" customFormat="1" x14ac:dyDescent="0.2">
      <c r="A124" s="140" t="s">
        <v>116</v>
      </c>
      <c r="B124" s="146">
        <f t="shared" si="0"/>
        <v>29</v>
      </c>
      <c r="C124" s="146" t="s">
        <v>116</v>
      </c>
      <c r="D124" s="146" t="s">
        <v>161</v>
      </c>
      <c r="E124" s="147">
        <v>213</v>
      </c>
      <c r="F124" s="147">
        <v>220</v>
      </c>
      <c r="G124" s="147">
        <v>227</v>
      </c>
      <c r="H124" s="147">
        <v>232</v>
      </c>
      <c r="I124" s="148">
        <v>238</v>
      </c>
      <c r="J124" s="148">
        <v>245</v>
      </c>
      <c r="K124" s="148">
        <v>251</v>
      </c>
      <c r="L124" s="152">
        <v>260</v>
      </c>
      <c r="M124" s="152">
        <v>260</v>
      </c>
      <c r="N124" s="152">
        <v>260</v>
      </c>
      <c r="O124" s="152">
        <v>260</v>
      </c>
      <c r="P124" s="152">
        <v>260</v>
      </c>
      <c r="Q124" s="152">
        <v>260</v>
      </c>
    </row>
    <row r="125" spans="1:17" s="146" customFormat="1" x14ac:dyDescent="0.2">
      <c r="A125" s="140" t="s">
        <v>70</v>
      </c>
      <c r="B125" s="146">
        <f t="shared" si="0"/>
        <v>30</v>
      </c>
      <c r="C125" s="146" t="s">
        <v>70</v>
      </c>
      <c r="D125" s="105" t="s">
        <v>162</v>
      </c>
      <c r="E125" s="147">
        <v>374</v>
      </c>
      <c r="F125" s="147">
        <v>387</v>
      </c>
      <c r="G125" s="147">
        <v>399</v>
      </c>
      <c r="H125" s="147">
        <v>408</v>
      </c>
      <c r="I125" s="147">
        <v>417</v>
      </c>
      <c r="J125" s="147">
        <v>429</v>
      </c>
      <c r="K125" s="147">
        <v>440</v>
      </c>
      <c r="L125" s="152">
        <v>455</v>
      </c>
      <c r="M125" s="152">
        <v>455</v>
      </c>
      <c r="N125" s="152">
        <v>455</v>
      </c>
      <c r="O125" s="152">
        <v>455</v>
      </c>
      <c r="P125" s="152">
        <v>455</v>
      </c>
      <c r="Q125" s="152">
        <v>464</v>
      </c>
    </row>
    <row r="126" spans="1:17" s="146" customFormat="1" x14ac:dyDescent="0.2">
      <c r="A126" s="140" t="s">
        <v>71</v>
      </c>
      <c r="B126" s="146">
        <f t="shared" si="0"/>
        <v>31</v>
      </c>
      <c r="C126" s="146" t="s">
        <v>71</v>
      </c>
      <c r="D126" s="146" t="s">
        <v>163</v>
      </c>
      <c r="E126" s="147">
        <v>374</v>
      </c>
      <c r="F126" s="147">
        <v>387</v>
      </c>
      <c r="G126" s="147">
        <v>399</v>
      </c>
      <c r="H126" s="147">
        <v>408</v>
      </c>
      <c r="I126" s="147">
        <v>417</v>
      </c>
      <c r="J126" s="147">
        <v>429</v>
      </c>
      <c r="K126" s="147">
        <v>440</v>
      </c>
      <c r="L126" s="152">
        <v>455</v>
      </c>
      <c r="M126" s="152">
        <v>455</v>
      </c>
      <c r="N126" s="152">
        <v>455</v>
      </c>
      <c r="O126" s="152">
        <v>455</v>
      </c>
      <c r="P126" s="152">
        <v>455</v>
      </c>
      <c r="Q126" s="152">
        <v>464</v>
      </c>
    </row>
    <row r="127" spans="1:17" s="146" customFormat="1" x14ac:dyDescent="0.2">
      <c r="A127" s="140" t="s">
        <v>117</v>
      </c>
      <c r="B127" s="146">
        <f t="shared" si="0"/>
        <v>32</v>
      </c>
      <c r="C127" s="146" t="s">
        <v>117</v>
      </c>
      <c r="D127" s="146" t="s">
        <v>164</v>
      </c>
      <c r="E127" s="148">
        <v>374</v>
      </c>
      <c r="F127" s="147">
        <v>387</v>
      </c>
      <c r="G127" s="147">
        <v>399</v>
      </c>
      <c r="H127" s="147">
        <v>408</v>
      </c>
      <c r="I127" s="147">
        <v>417</v>
      </c>
      <c r="J127" s="147">
        <v>429</v>
      </c>
      <c r="K127" s="147">
        <v>440</v>
      </c>
      <c r="L127" s="152">
        <v>455</v>
      </c>
      <c r="M127" s="152">
        <v>455</v>
      </c>
      <c r="N127" s="152">
        <v>455</v>
      </c>
      <c r="O127" s="152">
        <v>455</v>
      </c>
      <c r="P127" s="152">
        <v>455</v>
      </c>
      <c r="Q127" s="152">
        <v>464</v>
      </c>
    </row>
    <row r="128" spans="1:17" s="146" customFormat="1" x14ac:dyDescent="0.2">
      <c r="A128" s="140" t="s">
        <v>72</v>
      </c>
      <c r="B128" s="146">
        <f t="shared" si="0"/>
        <v>33</v>
      </c>
      <c r="C128" s="146" t="s">
        <v>72</v>
      </c>
      <c r="D128" s="146" t="s">
        <v>182</v>
      </c>
      <c r="E128" s="147">
        <v>374</v>
      </c>
      <c r="F128" s="147">
        <v>387</v>
      </c>
      <c r="G128" s="147">
        <v>399</v>
      </c>
      <c r="H128" s="147">
        <v>408</v>
      </c>
      <c r="I128" s="147">
        <v>417</v>
      </c>
      <c r="J128" s="147">
        <v>429</v>
      </c>
      <c r="K128" s="147">
        <v>440</v>
      </c>
      <c r="L128" s="152">
        <v>455</v>
      </c>
      <c r="M128" s="152">
        <v>455</v>
      </c>
      <c r="N128" s="152">
        <v>455</v>
      </c>
      <c r="O128" s="152">
        <v>455</v>
      </c>
      <c r="P128" s="152">
        <v>455</v>
      </c>
      <c r="Q128" s="152">
        <v>464</v>
      </c>
    </row>
    <row r="129" spans="1:17" s="146" customFormat="1" x14ac:dyDescent="0.2">
      <c r="A129" s="140" t="s">
        <v>118</v>
      </c>
      <c r="B129" s="146">
        <f t="shared" si="0"/>
        <v>34</v>
      </c>
      <c r="C129" s="146" t="s">
        <v>118</v>
      </c>
      <c r="D129" s="146" t="s">
        <v>165</v>
      </c>
      <c r="E129" s="148">
        <v>374</v>
      </c>
      <c r="F129" s="147">
        <v>387</v>
      </c>
      <c r="G129" s="147">
        <v>399</v>
      </c>
      <c r="H129" s="147">
        <v>408</v>
      </c>
      <c r="I129" s="147">
        <v>417</v>
      </c>
      <c r="J129" s="147">
        <v>429</v>
      </c>
      <c r="K129" s="147">
        <v>440</v>
      </c>
      <c r="L129" s="152">
        <v>455</v>
      </c>
      <c r="M129" s="152">
        <v>455</v>
      </c>
      <c r="N129" s="152">
        <v>455</v>
      </c>
      <c r="O129" s="152">
        <v>455</v>
      </c>
      <c r="P129" s="152">
        <v>455</v>
      </c>
      <c r="Q129" s="152">
        <v>464</v>
      </c>
    </row>
    <row r="130" spans="1:17" s="146" customFormat="1" x14ac:dyDescent="0.2">
      <c r="A130" s="140" t="s">
        <v>119</v>
      </c>
      <c r="B130" s="146">
        <f t="shared" si="0"/>
        <v>35</v>
      </c>
      <c r="C130" s="146" t="s">
        <v>119</v>
      </c>
      <c r="D130" s="146" t="s">
        <v>166</v>
      </c>
      <c r="E130" s="148">
        <v>374</v>
      </c>
      <c r="F130" s="147">
        <v>387</v>
      </c>
      <c r="G130" s="147">
        <v>399</v>
      </c>
      <c r="H130" s="147">
        <v>408</v>
      </c>
      <c r="I130" s="147">
        <v>417</v>
      </c>
      <c r="J130" s="147">
        <v>429</v>
      </c>
      <c r="K130" s="147">
        <v>440</v>
      </c>
      <c r="L130" s="152">
        <v>455</v>
      </c>
      <c r="M130" s="152">
        <v>455</v>
      </c>
      <c r="N130" s="152">
        <v>455</v>
      </c>
      <c r="O130" s="152">
        <v>455</v>
      </c>
      <c r="P130" s="152">
        <v>455</v>
      </c>
      <c r="Q130" s="152">
        <v>464</v>
      </c>
    </row>
    <row r="131" spans="1:17" s="146" customFormat="1" x14ac:dyDescent="0.2">
      <c r="A131" s="140" t="s">
        <v>92</v>
      </c>
      <c r="B131" s="146">
        <f t="shared" si="0"/>
        <v>36</v>
      </c>
      <c r="C131" s="146" t="s">
        <v>92</v>
      </c>
      <c r="D131" s="146" t="s">
        <v>167</v>
      </c>
      <c r="E131" s="147">
        <v>374</v>
      </c>
      <c r="F131" s="147">
        <v>387</v>
      </c>
      <c r="G131" s="147">
        <v>399</v>
      </c>
      <c r="H131" s="147">
        <v>408</v>
      </c>
      <c r="I131" s="147">
        <v>417</v>
      </c>
      <c r="J131" s="147">
        <v>429</v>
      </c>
      <c r="K131" s="147">
        <v>440</v>
      </c>
      <c r="L131" s="152">
        <v>455</v>
      </c>
      <c r="M131" s="152">
        <v>455</v>
      </c>
      <c r="N131" s="152">
        <v>455</v>
      </c>
      <c r="O131" s="152">
        <v>455</v>
      </c>
      <c r="P131" s="152">
        <v>455</v>
      </c>
      <c r="Q131" s="152">
        <v>464</v>
      </c>
    </row>
    <row r="132" spans="1:17" s="146" customFormat="1" x14ac:dyDescent="0.2">
      <c r="A132" s="140" t="s">
        <v>120</v>
      </c>
      <c r="B132" s="146">
        <f t="shared" si="0"/>
        <v>37</v>
      </c>
      <c r="C132" s="146" t="s">
        <v>120</v>
      </c>
      <c r="D132" s="146" t="s">
        <v>168</v>
      </c>
      <c r="E132" s="148">
        <v>374</v>
      </c>
      <c r="F132" s="147">
        <v>387</v>
      </c>
      <c r="G132" s="147">
        <v>399</v>
      </c>
      <c r="H132" s="147">
        <v>408</v>
      </c>
      <c r="I132" s="147">
        <v>417</v>
      </c>
      <c r="J132" s="147">
        <v>429</v>
      </c>
      <c r="K132" s="147">
        <v>440</v>
      </c>
      <c r="L132" s="152">
        <v>455</v>
      </c>
      <c r="M132" s="152">
        <v>455</v>
      </c>
      <c r="N132" s="152">
        <v>455</v>
      </c>
      <c r="O132" s="152">
        <v>455</v>
      </c>
      <c r="P132" s="152">
        <v>455</v>
      </c>
      <c r="Q132" s="152">
        <v>464</v>
      </c>
    </row>
    <row r="133" spans="1:17" s="146" customFormat="1" x14ac:dyDescent="0.2">
      <c r="A133" s="140" t="s">
        <v>121</v>
      </c>
      <c r="B133" s="146">
        <f t="shared" si="0"/>
        <v>38</v>
      </c>
      <c r="C133" s="146" t="s">
        <v>121</v>
      </c>
      <c r="D133" s="146" t="s">
        <v>169</v>
      </c>
      <c r="E133" s="148">
        <v>374</v>
      </c>
      <c r="F133" s="147">
        <v>387</v>
      </c>
      <c r="G133" s="147">
        <v>399</v>
      </c>
      <c r="H133" s="147">
        <v>408</v>
      </c>
      <c r="I133" s="147">
        <v>417</v>
      </c>
      <c r="J133" s="147">
        <v>429</v>
      </c>
      <c r="K133" s="147">
        <v>440</v>
      </c>
      <c r="L133" s="152">
        <v>455</v>
      </c>
      <c r="M133" s="152">
        <v>455</v>
      </c>
      <c r="N133" s="152">
        <v>455</v>
      </c>
      <c r="O133" s="152">
        <v>455</v>
      </c>
      <c r="P133" s="152">
        <v>455</v>
      </c>
      <c r="Q133" s="152">
        <v>464</v>
      </c>
    </row>
    <row r="134" spans="1:17" s="146" customFormat="1" x14ac:dyDescent="0.2">
      <c r="A134" s="140" t="s">
        <v>73</v>
      </c>
      <c r="B134" s="146">
        <f>B133+1</f>
        <v>39</v>
      </c>
      <c r="C134" s="146" t="s">
        <v>73</v>
      </c>
      <c r="D134" s="146" t="s">
        <v>1</v>
      </c>
      <c r="E134" s="147">
        <v>374</v>
      </c>
      <c r="F134" s="147">
        <v>387</v>
      </c>
      <c r="G134" s="147">
        <v>399</v>
      </c>
      <c r="H134" s="147">
        <v>408</v>
      </c>
      <c r="I134" s="147">
        <v>417</v>
      </c>
      <c r="J134" s="147">
        <v>429</v>
      </c>
      <c r="K134" s="147">
        <v>440</v>
      </c>
      <c r="L134" s="152">
        <v>455</v>
      </c>
      <c r="M134" s="152">
        <v>455</v>
      </c>
      <c r="N134" s="152">
        <v>455</v>
      </c>
      <c r="O134" s="152">
        <v>455</v>
      </c>
      <c r="P134" s="152">
        <v>455</v>
      </c>
      <c r="Q134" s="152">
        <v>464</v>
      </c>
    </row>
    <row r="135" spans="1:17" s="146" customFormat="1" x14ac:dyDescent="0.2">
      <c r="A135" s="140" t="s">
        <v>74</v>
      </c>
      <c r="B135" s="146">
        <f t="shared" si="0"/>
        <v>40</v>
      </c>
      <c r="C135" s="146" t="s">
        <v>74</v>
      </c>
      <c r="D135" s="105" t="s">
        <v>3</v>
      </c>
      <c r="E135" s="147">
        <v>374</v>
      </c>
      <c r="F135" s="147">
        <v>387</v>
      </c>
      <c r="G135" s="147">
        <v>399</v>
      </c>
      <c r="H135" s="147">
        <v>408</v>
      </c>
      <c r="I135" s="147">
        <v>417</v>
      </c>
      <c r="J135" s="147">
        <v>429</v>
      </c>
      <c r="K135" s="147">
        <v>440</v>
      </c>
      <c r="L135" s="152">
        <v>455</v>
      </c>
      <c r="M135" s="152">
        <v>455</v>
      </c>
      <c r="N135" s="152">
        <v>455</v>
      </c>
      <c r="O135" s="152">
        <v>455</v>
      </c>
      <c r="P135" s="152">
        <v>455</v>
      </c>
      <c r="Q135" s="152">
        <v>464</v>
      </c>
    </row>
    <row r="136" spans="1:17" s="146" customFormat="1" x14ac:dyDescent="0.2">
      <c r="A136" s="140" t="s">
        <v>75</v>
      </c>
      <c r="B136" s="146">
        <f t="shared" si="0"/>
        <v>41</v>
      </c>
      <c r="C136" s="146" t="s">
        <v>75</v>
      </c>
      <c r="D136" s="105" t="s">
        <v>182</v>
      </c>
      <c r="E136" s="147">
        <v>374</v>
      </c>
      <c r="F136" s="147">
        <v>387</v>
      </c>
      <c r="G136" s="147">
        <v>399</v>
      </c>
      <c r="H136" s="147">
        <v>408</v>
      </c>
      <c r="I136" s="147">
        <v>417</v>
      </c>
      <c r="J136" s="147">
        <v>429</v>
      </c>
      <c r="K136" s="147">
        <v>440</v>
      </c>
      <c r="L136" s="152">
        <v>455</v>
      </c>
      <c r="M136" s="152">
        <v>455</v>
      </c>
      <c r="N136" s="152">
        <v>455</v>
      </c>
      <c r="O136" s="152">
        <v>455</v>
      </c>
      <c r="P136" s="152">
        <v>455</v>
      </c>
      <c r="Q136" s="152">
        <v>464</v>
      </c>
    </row>
    <row r="137" spans="1:17" s="146" customFormat="1" x14ac:dyDescent="0.2">
      <c r="A137" s="140" t="s">
        <v>122</v>
      </c>
      <c r="B137" s="146">
        <f t="shared" si="0"/>
        <v>42</v>
      </c>
      <c r="C137" s="146" t="s">
        <v>122</v>
      </c>
      <c r="D137" s="146" t="s">
        <v>4</v>
      </c>
      <c r="E137" s="148">
        <v>209</v>
      </c>
      <c r="F137" s="147">
        <v>216</v>
      </c>
      <c r="G137" s="147">
        <v>223</v>
      </c>
      <c r="H137" s="147">
        <v>228</v>
      </c>
      <c r="I137" s="148">
        <v>234</v>
      </c>
      <c r="J137" s="148">
        <v>241</v>
      </c>
      <c r="K137" s="148">
        <v>247</v>
      </c>
      <c r="L137" s="170">
        <v>255</v>
      </c>
      <c r="M137" s="170">
        <v>255</v>
      </c>
      <c r="N137" s="170">
        <v>255</v>
      </c>
      <c r="O137" s="170">
        <v>255</v>
      </c>
      <c r="P137" s="170">
        <v>255</v>
      </c>
      <c r="Q137" s="170">
        <v>255</v>
      </c>
    </row>
    <row r="138" spans="1:17" s="146" customFormat="1" x14ac:dyDescent="0.2">
      <c r="A138" s="140" t="s">
        <v>93</v>
      </c>
      <c r="B138" s="146">
        <f t="shared" si="0"/>
        <v>43</v>
      </c>
      <c r="C138" s="146" t="s">
        <v>93</v>
      </c>
      <c r="D138" s="146" t="s">
        <v>5</v>
      </c>
      <c r="E138" s="147">
        <v>374</v>
      </c>
      <c r="F138" s="147">
        <v>387</v>
      </c>
      <c r="G138" s="147">
        <v>399</v>
      </c>
      <c r="H138" s="147">
        <v>408</v>
      </c>
      <c r="I138" s="147">
        <v>417</v>
      </c>
      <c r="J138" s="147">
        <v>429</v>
      </c>
      <c r="K138" s="147">
        <v>440</v>
      </c>
      <c r="L138" s="152">
        <v>455</v>
      </c>
      <c r="M138" s="152">
        <v>455</v>
      </c>
      <c r="N138" s="152">
        <v>455</v>
      </c>
      <c r="O138" s="152">
        <v>455</v>
      </c>
      <c r="P138" s="152">
        <v>455</v>
      </c>
      <c r="Q138" s="152">
        <v>464</v>
      </c>
    </row>
    <row r="139" spans="1:17" s="146" customFormat="1" x14ac:dyDescent="0.2">
      <c r="A139" s="140" t="s">
        <v>107</v>
      </c>
      <c r="B139" s="146">
        <f t="shared" si="0"/>
        <v>44</v>
      </c>
      <c r="C139" s="146" t="s">
        <v>107</v>
      </c>
      <c r="D139" s="146" t="s">
        <v>6</v>
      </c>
      <c r="E139" s="147">
        <v>374</v>
      </c>
      <c r="F139" s="147">
        <v>387</v>
      </c>
      <c r="G139" s="147">
        <v>399</v>
      </c>
      <c r="H139" s="147">
        <v>408</v>
      </c>
      <c r="I139" s="147">
        <v>417</v>
      </c>
      <c r="J139" s="147">
        <v>429</v>
      </c>
      <c r="K139" s="147">
        <v>440</v>
      </c>
      <c r="L139" s="152">
        <v>455</v>
      </c>
      <c r="M139" s="152">
        <v>455</v>
      </c>
      <c r="N139" s="152">
        <v>455</v>
      </c>
      <c r="O139" s="152">
        <v>455</v>
      </c>
      <c r="P139" s="152">
        <v>455</v>
      </c>
      <c r="Q139" s="152">
        <v>464</v>
      </c>
    </row>
    <row r="140" spans="1:17" s="146" customFormat="1" x14ac:dyDescent="0.2">
      <c r="A140" s="140" t="s">
        <v>94</v>
      </c>
      <c r="B140" s="146">
        <f t="shared" si="0"/>
        <v>45</v>
      </c>
      <c r="C140" s="146" t="s">
        <v>94</v>
      </c>
      <c r="D140" s="146" t="s">
        <v>7</v>
      </c>
      <c r="E140" s="147">
        <v>248</v>
      </c>
      <c r="F140" s="147">
        <v>257</v>
      </c>
      <c r="G140" s="147">
        <v>265</v>
      </c>
      <c r="H140" s="147">
        <v>271</v>
      </c>
      <c r="I140" s="148">
        <v>277</v>
      </c>
      <c r="J140" s="148">
        <v>285</v>
      </c>
      <c r="K140" s="148">
        <v>292</v>
      </c>
      <c r="L140" s="152">
        <v>302</v>
      </c>
      <c r="M140" s="152">
        <v>302</v>
      </c>
      <c r="N140" s="152">
        <v>302</v>
      </c>
      <c r="O140" s="152">
        <v>302</v>
      </c>
      <c r="P140" s="152">
        <v>302</v>
      </c>
      <c r="Q140" s="152">
        <v>302</v>
      </c>
    </row>
    <row r="141" spans="1:17" s="146" customFormat="1" x14ac:dyDescent="0.2">
      <c r="A141" s="140" t="s">
        <v>123</v>
      </c>
      <c r="B141" s="146">
        <f t="shared" si="0"/>
        <v>46</v>
      </c>
      <c r="C141" s="146" t="s">
        <v>123</v>
      </c>
      <c r="D141" s="146" t="s">
        <v>8</v>
      </c>
      <c r="E141" s="148">
        <v>172</v>
      </c>
      <c r="F141" s="147">
        <v>178</v>
      </c>
      <c r="G141" s="147">
        <v>184</v>
      </c>
      <c r="H141" s="147">
        <v>188</v>
      </c>
      <c r="I141" s="148">
        <v>193</v>
      </c>
      <c r="J141" s="148">
        <v>199</v>
      </c>
      <c r="K141" s="148">
        <v>204</v>
      </c>
      <c r="L141" s="170">
        <v>211</v>
      </c>
      <c r="M141" s="170">
        <v>211</v>
      </c>
      <c r="N141" s="170">
        <v>211</v>
      </c>
      <c r="O141" s="170">
        <v>211</v>
      </c>
      <c r="P141" s="170">
        <v>211</v>
      </c>
      <c r="Q141" s="170">
        <v>211</v>
      </c>
    </row>
    <row r="142" spans="1:17" s="146" customFormat="1" x14ac:dyDescent="0.2">
      <c r="A142" s="140" t="s">
        <v>133</v>
      </c>
      <c r="B142" s="146">
        <f t="shared" si="0"/>
        <v>47</v>
      </c>
      <c r="C142" s="146" t="s">
        <v>133</v>
      </c>
      <c r="D142" s="146" t="s">
        <v>152</v>
      </c>
      <c r="E142" s="148">
        <v>374</v>
      </c>
      <c r="F142" s="147">
        <v>387</v>
      </c>
      <c r="G142" s="147">
        <v>399</v>
      </c>
      <c r="H142" s="147">
        <v>408</v>
      </c>
      <c r="I142" s="147">
        <v>417</v>
      </c>
      <c r="J142" s="147">
        <v>429</v>
      </c>
      <c r="K142" s="147">
        <v>440</v>
      </c>
      <c r="L142" s="152">
        <v>455</v>
      </c>
      <c r="M142" s="152">
        <v>455</v>
      </c>
      <c r="N142" s="152">
        <v>455</v>
      </c>
      <c r="O142" s="152">
        <v>455</v>
      </c>
      <c r="P142" s="152">
        <v>455</v>
      </c>
      <c r="Q142" s="152">
        <v>464</v>
      </c>
    </row>
    <row r="143" spans="1:17" s="146" customFormat="1" x14ac:dyDescent="0.2">
      <c r="A143" s="140" t="s">
        <v>76</v>
      </c>
      <c r="B143" s="146">
        <f t="shared" si="0"/>
        <v>48</v>
      </c>
      <c r="C143" s="146" t="s">
        <v>76</v>
      </c>
      <c r="D143" s="146" t="s">
        <v>146</v>
      </c>
      <c r="E143" s="147">
        <v>374</v>
      </c>
      <c r="F143" s="147">
        <v>387</v>
      </c>
      <c r="G143" s="147">
        <v>399</v>
      </c>
      <c r="H143" s="147">
        <v>408</v>
      </c>
      <c r="I143" s="147">
        <v>417</v>
      </c>
      <c r="J143" s="147">
        <v>429</v>
      </c>
      <c r="K143" s="147">
        <v>440</v>
      </c>
      <c r="L143" s="152">
        <v>455</v>
      </c>
      <c r="M143" s="152">
        <v>455</v>
      </c>
      <c r="N143" s="152">
        <v>455</v>
      </c>
      <c r="O143" s="152">
        <v>455</v>
      </c>
      <c r="P143" s="152">
        <v>455</v>
      </c>
      <c r="Q143" s="152">
        <v>464</v>
      </c>
    </row>
    <row r="144" spans="1:17" s="146" customFormat="1" x14ac:dyDescent="0.2">
      <c r="A144" s="140" t="s">
        <v>124</v>
      </c>
      <c r="B144" s="146">
        <f t="shared" si="0"/>
        <v>49</v>
      </c>
      <c r="C144" s="146" t="s">
        <v>124</v>
      </c>
      <c r="D144" s="146" t="s">
        <v>9</v>
      </c>
      <c r="E144" s="148">
        <v>374</v>
      </c>
      <c r="F144" s="147">
        <v>387</v>
      </c>
      <c r="G144" s="147">
        <v>399</v>
      </c>
      <c r="H144" s="147">
        <v>408</v>
      </c>
      <c r="I144" s="147">
        <v>417</v>
      </c>
      <c r="J144" s="147">
        <v>429</v>
      </c>
      <c r="K144" s="147">
        <v>440</v>
      </c>
      <c r="L144" s="152">
        <v>455</v>
      </c>
      <c r="M144" s="152">
        <v>455</v>
      </c>
      <c r="N144" s="152">
        <v>455</v>
      </c>
      <c r="O144" s="152">
        <v>455</v>
      </c>
      <c r="P144" s="152">
        <v>455</v>
      </c>
      <c r="Q144" s="152">
        <v>464</v>
      </c>
    </row>
    <row r="145" spans="1:17" s="146" customFormat="1" x14ac:dyDescent="0.2">
      <c r="A145" s="140" t="s">
        <v>125</v>
      </c>
      <c r="B145" s="146">
        <f t="shared" si="0"/>
        <v>50</v>
      </c>
      <c r="C145" s="146" t="s">
        <v>125</v>
      </c>
      <c r="D145" s="146" t="s">
        <v>10</v>
      </c>
      <c r="E145" s="148">
        <v>175</v>
      </c>
      <c r="F145" s="147">
        <v>181</v>
      </c>
      <c r="G145" s="147">
        <v>187</v>
      </c>
      <c r="H145" s="147">
        <v>191</v>
      </c>
      <c r="I145" s="148">
        <v>196</v>
      </c>
      <c r="J145" s="148">
        <v>202</v>
      </c>
      <c r="K145" s="148">
        <v>207</v>
      </c>
      <c r="L145" s="170">
        <v>214</v>
      </c>
      <c r="M145" s="170">
        <v>214</v>
      </c>
      <c r="N145" s="170">
        <v>214</v>
      </c>
      <c r="O145" s="170">
        <v>214</v>
      </c>
      <c r="P145" s="170">
        <v>214</v>
      </c>
      <c r="Q145" s="170">
        <v>214</v>
      </c>
    </row>
    <row r="146" spans="1:17" s="146" customFormat="1" x14ac:dyDescent="0.2">
      <c r="A146" s="140" t="s">
        <v>77</v>
      </c>
      <c r="B146" s="146">
        <f t="shared" si="0"/>
        <v>51</v>
      </c>
      <c r="C146" s="146" t="s">
        <v>77</v>
      </c>
      <c r="D146" s="146" t="s">
        <v>12</v>
      </c>
      <c r="E146" s="147">
        <v>374</v>
      </c>
      <c r="F146" s="147">
        <v>387</v>
      </c>
      <c r="G146" s="147">
        <v>399</v>
      </c>
      <c r="H146" s="147">
        <v>408</v>
      </c>
      <c r="I146" s="147">
        <v>417</v>
      </c>
      <c r="J146" s="147">
        <v>429</v>
      </c>
      <c r="K146" s="147">
        <v>440</v>
      </c>
      <c r="L146" s="152">
        <v>455</v>
      </c>
      <c r="M146" s="152">
        <v>455</v>
      </c>
      <c r="N146" s="152">
        <v>455</v>
      </c>
      <c r="O146" s="152">
        <v>455</v>
      </c>
      <c r="P146" s="152">
        <v>455</v>
      </c>
      <c r="Q146" s="152">
        <v>464</v>
      </c>
    </row>
    <row r="147" spans="1:17" s="146" customFormat="1" x14ac:dyDescent="0.2">
      <c r="A147" s="140" t="s">
        <v>78</v>
      </c>
      <c r="B147" s="146">
        <f t="shared" si="0"/>
        <v>52</v>
      </c>
      <c r="C147" s="146" t="s">
        <v>78</v>
      </c>
      <c r="D147" s="146" t="s">
        <v>182</v>
      </c>
      <c r="E147" s="147">
        <v>374</v>
      </c>
      <c r="F147" s="147">
        <v>387</v>
      </c>
      <c r="G147" s="147">
        <v>399</v>
      </c>
      <c r="H147" s="147">
        <v>408</v>
      </c>
      <c r="I147" s="147">
        <v>417</v>
      </c>
      <c r="J147" s="147">
        <v>429</v>
      </c>
      <c r="K147" s="147">
        <v>440</v>
      </c>
      <c r="L147" s="152">
        <v>455</v>
      </c>
      <c r="M147" s="152">
        <v>455</v>
      </c>
      <c r="N147" s="152">
        <v>455</v>
      </c>
      <c r="O147" s="152">
        <v>455</v>
      </c>
      <c r="P147" s="152">
        <v>455</v>
      </c>
      <c r="Q147" s="152">
        <v>464</v>
      </c>
    </row>
    <row r="148" spans="1:17" s="146" customFormat="1" x14ac:dyDescent="0.2">
      <c r="A148" s="140" t="s">
        <v>126</v>
      </c>
      <c r="B148" s="146">
        <f t="shared" si="0"/>
        <v>53</v>
      </c>
      <c r="C148" s="146" t="s">
        <v>126</v>
      </c>
      <c r="D148" s="146" t="s">
        <v>13</v>
      </c>
      <c r="E148" s="148">
        <v>374</v>
      </c>
      <c r="F148" s="147">
        <v>387</v>
      </c>
      <c r="G148" s="147">
        <v>399</v>
      </c>
      <c r="H148" s="147">
        <v>408</v>
      </c>
      <c r="I148" s="147">
        <v>417</v>
      </c>
      <c r="J148" s="147">
        <v>429</v>
      </c>
      <c r="K148" s="147">
        <v>440</v>
      </c>
      <c r="L148" s="152">
        <v>455</v>
      </c>
      <c r="M148" s="152">
        <v>455</v>
      </c>
      <c r="N148" s="152">
        <v>455</v>
      </c>
      <c r="O148" s="152">
        <v>455</v>
      </c>
      <c r="P148" s="152">
        <v>455</v>
      </c>
      <c r="Q148" s="152">
        <v>464</v>
      </c>
    </row>
    <row r="149" spans="1:17" s="146" customFormat="1" x14ac:dyDescent="0.2">
      <c r="A149" s="140" t="s">
        <v>79</v>
      </c>
      <c r="B149" s="146">
        <f t="shared" si="0"/>
        <v>54</v>
      </c>
      <c r="C149" s="146" t="s">
        <v>79</v>
      </c>
      <c r="D149" s="146" t="s">
        <v>14</v>
      </c>
      <c r="E149" s="147">
        <v>374</v>
      </c>
      <c r="F149" s="147">
        <v>387</v>
      </c>
      <c r="G149" s="147">
        <v>399</v>
      </c>
      <c r="H149" s="147">
        <v>408</v>
      </c>
      <c r="I149" s="147">
        <v>417</v>
      </c>
      <c r="J149" s="147">
        <v>429</v>
      </c>
      <c r="K149" s="147">
        <v>440</v>
      </c>
      <c r="L149" s="152">
        <v>455</v>
      </c>
      <c r="M149" s="152">
        <v>455</v>
      </c>
      <c r="N149" s="152">
        <v>455</v>
      </c>
      <c r="O149" s="152">
        <v>455</v>
      </c>
      <c r="P149" s="152">
        <v>455</v>
      </c>
      <c r="Q149" s="152">
        <v>464</v>
      </c>
    </row>
    <row r="150" spans="1:17" s="146" customFormat="1" x14ac:dyDescent="0.2">
      <c r="A150" s="140" t="s">
        <v>80</v>
      </c>
      <c r="B150" s="146">
        <f t="shared" si="0"/>
        <v>55</v>
      </c>
      <c r="C150" s="146" t="s">
        <v>80</v>
      </c>
      <c r="D150" s="146" t="s">
        <v>15</v>
      </c>
      <c r="E150" s="147">
        <v>374</v>
      </c>
      <c r="F150" s="147">
        <v>387</v>
      </c>
      <c r="G150" s="147">
        <v>399</v>
      </c>
      <c r="H150" s="147">
        <v>408</v>
      </c>
      <c r="I150" s="147">
        <v>417</v>
      </c>
      <c r="J150" s="147">
        <v>429</v>
      </c>
      <c r="K150" s="147">
        <v>440</v>
      </c>
      <c r="L150" s="152">
        <v>455</v>
      </c>
      <c r="M150" s="152">
        <v>455</v>
      </c>
      <c r="N150" s="152">
        <v>455</v>
      </c>
      <c r="O150" s="152">
        <v>455</v>
      </c>
      <c r="P150" s="152">
        <v>455</v>
      </c>
      <c r="Q150" s="152">
        <v>464</v>
      </c>
    </row>
    <row r="151" spans="1:17" s="146" customFormat="1" x14ac:dyDescent="0.2">
      <c r="A151" s="140" t="s">
        <v>127</v>
      </c>
      <c r="B151" s="146">
        <f t="shared" si="0"/>
        <v>56</v>
      </c>
      <c r="C151" s="146" t="s">
        <v>127</v>
      </c>
      <c r="D151" s="146" t="s">
        <v>16</v>
      </c>
      <c r="E151" s="148">
        <v>374</v>
      </c>
      <c r="F151" s="147">
        <v>387</v>
      </c>
      <c r="G151" s="147">
        <v>399</v>
      </c>
      <c r="H151" s="147">
        <v>408</v>
      </c>
      <c r="I151" s="147">
        <v>417</v>
      </c>
      <c r="J151" s="147">
        <v>429</v>
      </c>
      <c r="K151" s="147">
        <v>440</v>
      </c>
      <c r="L151" s="152">
        <v>455</v>
      </c>
      <c r="M151" s="152">
        <v>455</v>
      </c>
      <c r="N151" s="152">
        <v>455</v>
      </c>
      <c r="O151" s="152">
        <v>455</v>
      </c>
      <c r="P151" s="152">
        <v>455</v>
      </c>
      <c r="Q151" s="152">
        <v>464</v>
      </c>
    </row>
    <row r="152" spans="1:17" s="146" customFormat="1" x14ac:dyDescent="0.2">
      <c r="A152" s="140" t="s">
        <v>81</v>
      </c>
      <c r="B152" s="146">
        <f t="shared" si="0"/>
        <v>57</v>
      </c>
      <c r="C152" s="146" t="s">
        <v>81</v>
      </c>
      <c r="D152" s="146" t="s">
        <v>2</v>
      </c>
      <c r="E152" s="147">
        <v>374</v>
      </c>
      <c r="F152" s="147">
        <v>387</v>
      </c>
      <c r="G152" s="147">
        <v>399</v>
      </c>
      <c r="H152" s="147">
        <v>408</v>
      </c>
      <c r="I152" s="147">
        <v>417</v>
      </c>
      <c r="J152" s="147">
        <v>429</v>
      </c>
      <c r="K152" s="147">
        <v>440</v>
      </c>
      <c r="L152" s="152">
        <v>455</v>
      </c>
      <c r="M152" s="152">
        <v>455</v>
      </c>
      <c r="N152" s="152">
        <v>455</v>
      </c>
      <c r="O152" s="152">
        <v>455</v>
      </c>
      <c r="P152" s="152">
        <v>455</v>
      </c>
      <c r="Q152" s="152">
        <v>464</v>
      </c>
    </row>
    <row r="153" spans="1:17" s="146" customFormat="1" x14ac:dyDescent="0.2">
      <c r="A153" s="140" t="s">
        <v>129</v>
      </c>
      <c r="B153" s="146">
        <f t="shared" si="0"/>
        <v>58</v>
      </c>
      <c r="C153" s="146" t="s">
        <v>129</v>
      </c>
      <c r="D153" s="146" t="s">
        <v>17</v>
      </c>
      <c r="E153" s="148">
        <v>374</v>
      </c>
      <c r="F153" s="147">
        <v>387</v>
      </c>
      <c r="G153" s="147">
        <v>399</v>
      </c>
      <c r="H153" s="147">
        <v>408</v>
      </c>
      <c r="I153" s="147">
        <v>417</v>
      </c>
      <c r="J153" s="147">
        <v>429</v>
      </c>
      <c r="K153" s="147">
        <v>440</v>
      </c>
      <c r="L153" s="152">
        <v>455</v>
      </c>
      <c r="M153" s="152">
        <v>455</v>
      </c>
      <c r="N153" s="152">
        <v>455</v>
      </c>
      <c r="O153" s="152">
        <v>455</v>
      </c>
      <c r="P153" s="152">
        <v>455</v>
      </c>
      <c r="Q153" s="152">
        <v>464</v>
      </c>
    </row>
    <row r="154" spans="1:17" s="146" customFormat="1" x14ac:dyDescent="0.2">
      <c r="A154" s="140" t="s">
        <v>82</v>
      </c>
      <c r="B154" s="146">
        <f t="shared" si="0"/>
        <v>59</v>
      </c>
      <c r="C154" s="146" t="s">
        <v>82</v>
      </c>
      <c r="D154" s="146" t="s">
        <v>18</v>
      </c>
      <c r="E154" s="147">
        <v>265</v>
      </c>
      <c r="F154" s="147">
        <v>274</v>
      </c>
      <c r="G154" s="147">
        <v>283</v>
      </c>
      <c r="H154" s="147">
        <v>289</v>
      </c>
      <c r="I154" s="148">
        <v>296</v>
      </c>
      <c r="J154" s="148">
        <v>304</v>
      </c>
      <c r="K154" s="148">
        <v>312</v>
      </c>
      <c r="L154" s="152">
        <v>322</v>
      </c>
      <c r="M154" s="152">
        <v>322</v>
      </c>
      <c r="N154" s="152">
        <v>322</v>
      </c>
      <c r="O154" s="152">
        <v>322</v>
      </c>
      <c r="P154" s="152">
        <v>322</v>
      </c>
      <c r="Q154" s="152">
        <v>322</v>
      </c>
    </row>
    <row r="155" spans="1:17" s="146" customFormat="1" x14ac:dyDescent="0.2">
      <c r="A155" s="140" t="s">
        <v>83</v>
      </c>
      <c r="B155" s="146">
        <f t="shared" si="0"/>
        <v>60</v>
      </c>
      <c r="C155" s="146" t="s">
        <v>83</v>
      </c>
      <c r="D155" s="146" t="s">
        <v>182</v>
      </c>
      <c r="E155" s="147">
        <v>374</v>
      </c>
      <c r="F155" s="147">
        <v>387</v>
      </c>
      <c r="G155" s="147">
        <v>399</v>
      </c>
      <c r="H155" s="147">
        <v>408</v>
      </c>
      <c r="I155" s="147">
        <v>417</v>
      </c>
      <c r="J155" s="147">
        <v>429</v>
      </c>
      <c r="K155" s="147">
        <v>440</v>
      </c>
      <c r="L155" s="152">
        <v>455</v>
      </c>
      <c r="M155" s="152">
        <v>455</v>
      </c>
      <c r="N155" s="152">
        <v>455</v>
      </c>
      <c r="O155" s="152">
        <v>455</v>
      </c>
      <c r="P155" s="152">
        <v>455</v>
      </c>
      <c r="Q155" s="152">
        <v>464</v>
      </c>
    </row>
    <row r="156" spans="1:17" s="146" customFormat="1" x14ac:dyDescent="0.2">
      <c r="A156" s="140" t="s">
        <v>84</v>
      </c>
      <c r="B156" s="146">
        <f t="shared" si="0"/>
        <v>61</v>
      </c>
      <c r="C156" s="146" t="s">
        <v>84</v>
      </c>
      <c r="D156" s="146" t="s">
        <v>156</v>
      </c>
      <c r="E156" s="147">
        <v>374</v>
      </c>
      <c r="F156" s="147">
        <v>387</v>
      </c>
      <c r="G156" s="147">
        <v>399</v>
      </c>
      <c r="H156" s="147">
        <v>408</v>
      </c>
      <c r="I156" s="147">
        <v>417</v>
      </c>
      <c r="J156" s="147">
        <v>429</v>
      </c>
      <c r="K156" s="147">
        <v>440</v>
      </c>
      <c r="L156" s="152">
        <v>455</v>
      </c>
      <c r="M156" s="152">
        <v>455</v>
      </c>
      <c r="N156" s="152">
        <v>455</v>
      </c>
      <c r="O156" s="152">
        <v>455</v>
      </c>
      <c r="P156" s="152">
        <v>455</v>
      </c>
      <c r="Q156" s="152">
        <v>464</v>
      </c>
    </row>
    <row r="157" spans="1:17" s="146" customFormat="1" x14ac:dyDescent="0.2">
      <c r="A157" s="140" t="s">
        <v>85</v>
      </c>
      <c r="B157" s="146">
        <f t="shared" si="0"/>
        <v>62</v>
      </c>
      <c r="C157" s="146" t="s">
        <v>85</v>
      </c>
      <c r="D157" s="146" t="s">
        <v>19</v>
      </c>
      <c r="E157" s="147">
        <v>374</v>
      </c>
      <c r="F157" s="147">
        <v>387</v>
      </c>
      <c r="G157" s="147">
        <v>399</v>
      </c>
      <c r="H157" s="147">
        <v>408</v>
      </c>
      <c r="I157" s="147">
        <v>417</v>
      </c>
      <c r="J157" s="147">
        <v>429</v>
      </c>
      <c r="K157" s="147">
        <v>440</v>
      </c>
      <c r="L157" s="152">
        <v>455</v>
      </c>
      <c r="M157" s="152">
        <v>455</v>
      </c>
      <c r="N157" s="152">
        <v>455</v>
      </c>
      <c r="O157" s="152">
        <v>455</v>
      </c>
      <c r="P157" s="152">
        <v>455</v>
      </c>
      <c r="Q157" s="152">
        <v>464</v>
      </c>
    </row>
    <row r="158" spans="1:17" s="146" customFormat="1" x14ac:dyDescent="0.2">
      <c r="A158" s="140" t="s">
        <v>95</v>
      </c>
      <c r="B158" s="146">
        <f t="shared" si="0"/>
        <v>63</v>
      </c>
      <c r="C158" s="146" t="s">
        <v>95</v>
      </c>
      <c r="D158" s="146" t="s">
        <v>0</v>
      </c>
      <c r="E158" s="147">
        <v>205</v>
      </c>
      <c r="F158" s="147">
        <v>212</v>
      </c>
      <c r="G158" s="147">
        <v>219</v>
      </c>
      <c r="H158" s="147">
        <v>224</v>
      </c>
      <c r="I158" s="148">
        <v>229</v>
      </c>
      <c r="J158" s="148">
        <v>236</v>
      </c>
      <c r="K158" s="148">
        <v>242</v>
      </c>
      <c r="L158" s="152">
        <v>250</v>
      </c>
      <c r="M158" s="152">
        <v>250</v>
      </c>
      <c r="N158" s="152">
        <v>250</v>
      </c>
      <c r="O158" s="152">
        <v>250</v>
      </c>
      <c r="P158" s="152">
        <v>250</v>
      </c>
      <c r="Q158" s="152">
        <v>250</v>
      </c>
    </row>
    <row r="159" spans="1:17" s="146" customFormat="1" x14ac:dyDescent="0.2">
      <c r="A159" s="140" t="s">
        <v>34</v>
      </c>
      <c r="B159" s="146">
        <f t="shared" si="0"/>
        <v>64</v>
      </c>
      <c r="C159" s="146" t="s">
        <v>34</v>
      </c>
      <c r="D159" s="105" t="s">
        <v>20</v>
      </c>
      <c r="E159" s="148">
        <v>374</v>
      </c>
      <c r="F159" s="147">
        <v>387</v>
      </c>
      <c r="G159" s="147">
        <v>399</v>
      </c>
      <c r="H159" s="147">
        <v>408</v>
      </c>
      <c r="I159" s="147">
        <v>417</v>
      </c>
      <c r="J159" s="147">
        <v>429</v>
      </c>
      <c r="K159" s="147">
        <v>440</v>
      </c>
      <c r="L159" s="152">
        <v>455</v>
      </c>
      <c r="M159" s="152">
        <v>455</v>
      </c>
      <c r="N159" s="152">
        <v>455</v>
      </c>
      <c r="O159" s="152">
        <v>455</v>
      </c>
      <c r="P159" s="152">
        <v>455</v>
      </c>
      <c r="Q159" s="152">
        <v>464</v>
      </c>
    </row>
    <row r="160" spans="1:17" s="146" customFormat="1" x14ac:dyDescent="0.2">
      <c r="A160" s="140" t="s">
        <v>130</v>
      </c>
      <c r="B160" s="146">
        <f t="shared" si="0"/>
        <v>65</v>
      </c>
      <c r="C160" s="146" t="s">
        <v>130</v>
      </c>
      <c r="D160" s="146" t="s">
        <v>21</v>
      </c>
      <c r="E160" s="148">
        <v>374</v>
      </c>
      <c r="F160" s="147">
        <v>387</v>
      </c>
      <c r="G160" s="147">
        <v>399</v>
      </c>
      <c r="H160" s="147">
        <v>408</v>
      </c>
      <c r="I160" s="147">
        <v>417</v>
      </c>
      <c r="J160" s="147">
        <v>429</v>
      </c>
      <c r="K160" s="147">
        <v>440</v>
      </c>
      <c r="L160" s="152">
        <v>455</v>
      </c>
      <c r="M160" s="152">
        <v>455</v>
      </c>
      <c r="N160" s="152">
        <v>455</v>
      </c>
      <c r="O160" s="152">
        <v>455</v>
      </c>
      <c r="P160" s="152">
        <v>455</v>
      </c>
      <c r="Q160" s="152">
        <v>464</v>
      </c>
    </row>
    <row r="161" spans="1:17" s="146" customFormat="1" x14ac:dyDescent="0.2">
      <c r="A161" s="140" t="s">
        <v>96</v>
      </c>
      <c r="B161" s="146">
        <f t="shared" si="0"/>
        <v>66</v>
      </c>
      <c r="C161" s="146" t="s">
        <v>96</v>
      </c>
      <c r="D161" s="146" t="s">
        <v>22</v>
      </c>
      <c r="E161" s="147">
        <v>374</v>
      </c>
      <c r="F161" s="147">
        <v>387</v>
      </c>
      <c r="G161" s="147">
        <v>399</v>
      </c>
      <c r="H161" s="147">
        <v>408</v>
      </c>
      <c r="I161" s="147">
        <v>417</v>
      </c>
      <c r="J161" s="147">
        <v>429</v>
      </c>
      <c r="K161" s="147">
        <v>440</v>
      </c>
      <c r="L161" s="152">
        <v>455</v>
      </c>
      <c r="M161" s="152">
        <v>455</v>
      </c>
      <c r="N161" s="152">
        <v>455</v>
      </c>
      <c r="O161" s="152">
        <v>455</v>
      </c>
      <c r="P161" s="152">
        <v>455</v>
      </c>
      <c r="Q161" s="152">
        <v>464</v>
      </c>
    </row>
    <row r="162" spans="1:17" s="146" customFormat="1" x14ac:dyDescent="0.2">
      <c r="A162" s="140" t="s">
        <v>131</v>
      </c>
      <c r="B162" s="146">
        <f t="shared" ref="B162:B174" si="1">B161+1</f>
        <v>67</v>
      </c>
      <c r="C162" s="146" t="s">
        <v>131</v>
      </c>
      <c r="D162" s="146" t="s">
        <v>23</v>
      </c>
      <c r="E162" s="148">
        <v>255</v>
      </c>
      <c r="F162" s="147">
        <v>264</v>
      </c>
      <c r="G162" s="147">
        <v>272</v>
      </c>
      <c r="H162" s="147">
        <v>278</v>
      </c>
      <c r="I162" s="148">
        <v>285</v>
      </c>
      <c r="J162" s="148">
        <v>293</v>
      </c>
      <c r="K162" s="148">
        <v>301</v>
      </c>
      <c r="L162" s="170">
        <v>311</v>
      </c>
      <c r="M162" s="170">
        <v>311</v>
      </c>
      <c r="N162" s="170">
        <v>311</v>
      </c>
      <c r="O162" s="170">
        <v>311</v>
      </c>
      <c r="P162" s="170">
        <v>311</v>
      </c>
      <c r="Q162" s="170">
        <v>311</v>
      </c>
    </row>
    <row r="163" spans="1:17" s="146" customFormat="1" x14ac:dyDescent="0.2">
      <c r="A163" s="140" t="s">
        <v>86</v>
      </c>
      <c r="B163" s="146">
        <f t="shared" si="1"/>
        <v>68</v>
      </c>
      <c r="C163" s="146" t="s">
        <v>86</v>
      </c>
      <c r="D163" s="146" t="s">
        <v>24</v>
      </c>
      <c r="E163" s="147">
        <v>374</v>
      </c>
      <c r="F163" s="147">
        <v>387</v>
      </c>
      <c r="G163" s="147">
        <v>399</v>
      </c>
      <c r="H163" s="147">
        <v>408</v>
      </c>
      <c r="I163" s="147">
        <v>417</v>
      </c>
      <c r="J163" s="147">
        <v>429</v>
      </c>
      <c r="K163" s="147">
        <v>440</v>
      </c>
      <c r="L163" s="152">
        <v>455</v>
      </c>
      <c r="M163" s="152">
        <v>455</v>
      </c>
      <c r="N163" s="152">
        <v>455</v>
      </c>
      <c r="O163" s="152">
        <v>455</v>
      </c>
      <c r="P163" s="152">
        <v>455</v>
      </c>
      <c r="Q163" s="152">
        <v>464</v>
      </c>
    </row>
    <row r="164" spans="1:17" s="146" customFormat="1" x14ac:dyDescent="0.2">
      <c r="A164" s="140" t="s">
        <v>97</v>
      </c>
      <c r="B164" s="146">
        <f t="shared" si="1"/>
        <v>69</v>
      </c>
      <c r="C164" s="146" t="s">
        <v>97</v>
      </c>
      <c r="D164" s="146" t="s">
        <v>25</v>
      </c>
      <c r="E164" s="147">
        <v>292</v>
      </c>
      <c r="F164" s="147">
        <v>302</v>
      </c>
      <c r="G164" s="147">
        <v>312</v>
      </c>
      <c r="H164" s="147">
        <v>319</v>
      </c>
      <c r="I164" s="148">
        <v>327</v>
      </c>
      <c r="J164" s="148">
        <v>336</v>
      </c>
      <c r="K164" s="148">
        <v>345</v>
      </c>
      <c r="L164" s="152">
        <v>357</v>
      </c>
      <c r="M164" s="152">
        <v>357</v>
      </c>
      <c r="N164" s="152">
        <v>357</v>
      </c>
      <c r="O164" s="152">
        <v>357</v>
      </c>
      <c r="P164" s="152">
        <v>357</v>
      </c>
      <c r="Q164" s="152">
        <v>357</v>
      </c>
    </row>
    <row r="165" spans="1:17" s="146" customFormat="1" x14ac:dyDescent="0.2">
      <c r="A165" s="140" t="s">
        <v>87</v>
      </c>
      <c r="B165" s="146">
        <f t="shared" si="1"/>
        <v>70</v>
      </c>
      <c r="C165" s="146" t="s">
        <v>87</v>
      </c>
      <c r="D165" s="146" t="s">
        <v>26</v>
      </c>
      <c r="E165" s="147">
        <v>374</v>
      </c>
      <c r="F165" s="147">
        <v>387</v>
      </c>
      <c r="G165" s="147">
        <v>399</v>
      </c>
      <c r="H165" s="147">
        <v>408</v>
      </c>
      <c r="I165" s="147">
        <v>417</v>
      </c>
      <c r="J165" s="147">
        <v>429</v>
      </c>
      <c r="K165" s="147">
        <v>440</v>
      </c>
      <c r="L165" s="152">
        <v>455</v>
      </c>
      <c r="M165" s="152">
        <v>455</v>
      </c>
      <c r="N165" s="152">
        <v>455</v>
      </c>
      <c r="O165" s="152">
        <v>455</v>
      </c>
      <c r="P165" s="152">
        <v>455</v>
      </c>
      <c r="Q165" s="152">
        <v>464</v>
      </c>
    </row>
    <row r="166" spans="1:17" s="146" customFormat="1" x14ac:dyDescent="0.2">
      <c r="A166" s="140" t="s">
        <v>60</v>
      </c>
      <c r="B166" s="146">
        <f t="shared" si="1"/>
        <v>71</v>
      </c>
      <c r="C166" s="146" t="s">
        <v>60</v>
      </c>
      <c r="D166" s="146" t="s">
        <v>182</v>
      </c>
      <c r="E166" s="147">
        <v>374</v>
      </c>
      <c r="F166" s="147">
        <v>387</v>
      </c>
      <c r="G166" s="147">
        <v>399</v>
      </c>
      <c r="H166" s="147">
        <v>408</v>
      </c>
      <c r="I166" s="147">
        <v>417</v>
      </c>
      <c r="J166" s="147">
        <v>429</v>
      </c>
      <c r="K166" s="147">
        <v>440</v>
      </c>
      <c r="L166" s="152">
        <v>455</v>
      </c>
      <c r="M166" s="152">
        <v>455</v>
      </c>
      <c r="N166" s="152">
        <v>455</v>
      </c>
      <c r="O166" s="152">
        <v>455</v>
      </c>
      <c r="P166" s="152">
        <v>455</v>
      </c>
      <c r="Q166" s="152">
        <v>464</v>
      </c>
    </row>
    <row r="167" spans="1:17" s="146" customFormat="1" x14ac:dyDescent="0.2">
      <c r="A167" s="140" t="s">
        <v>88</v>
      </c>
      <c r="B167" s="146">
        <f t="shared" si="1"/>
        <v>72</v>
      </c>
      <c r="C167" s="146" t="s">
        <v>88</v>
      </c>
      <c r="D167" s="146" t="s">
        <v>27</v>
      </c>
      <c r="E167" s="147">
        <v>374</v>
      </c>
      <c r="F167" s="147">
        <v>387</v>
      </c>
      <c r="G167" s="147">
        <v>399</v>
      </c>
      <c r="H167" s="147">
        <v>408</v>
      </c>
      <c r="I167" s="147">
        <v>417</v>
      </c>
      <c r="J167" s="147">
        <v>429</v>
      </c>
      <c r="K167" s="147">
        <v>440</v>
      </c>
      <c r="L167" s="152">
        <v>455</v>
      </c>
      <c r="M167" s="152">
        <v>455</v>
      </c>
      <c r="N167" s="152">
        <v>455</v>
      </c>
      <c r="O167" s="152">
        <v>455</v>
      </c>
      <c r="P167" s="152">
        <v>455</v>
      </c>
      <c r="Q167" s="152">
        <v>464</v>
      </c>
    </row>
    <row r="168" spans="1:17" s="146" customFormat="1" x14ac:dyDescent="0.2">
      <c r="A168" s="140" t="s">
        <v>89</v>
      </c>
      <c r="B168" s="146">
        <f t="shared" si="1"/>
        <v>73</v>
      </c>
      <c r="C168" s="146" t="s">
        <v>89</v>
      </c>
      <c r="D168" s="146" t="s">
        <v>28</v>
      </c>
      <c r="E168" s="147">
        <v>374</v>
      </c>
      <c r="F168" s="147">
        <v>387</v>
      </c>
      <c r="G168" s="147">
        <v>399</v>
      </c>
      <c r="H168" s="147">
        <v>408</v>
      </c>
      <c r="I168" s="147">
        <v>417</v>
      </c>
      <c r="J168" s="147">
        <v>429</v>
      </c>
      <c r="K168" s="147">
        <v>440</v>
      </c>
      <c r="L168" s="152">
        <v>455</v>
      </c>
      <c r="M168" s="152">
        <v>455</v>
      </c>
      <c r="N168" s="152">
        <v>455</v>
      </c>
      <c r="O168" s="152">
        <v>455</v>
      </c>
      <c r="P168" s="152">
        <v>455</v>
      </c>
      <c r="Q168" s="152">
        <v>464</v>
      </c>
    </row>
    <row r="169" spans="1:17" s="146" customFormat="1" x14ac:dyDescent="0.2">
      <c r="A169" s="140" t="s">
        <v>108</v>
      </c>
      <c r="B169" s="146">
        <f t="shared" si="1"/>
        <v>74</v>
      </c>
      <c r="C169" s="146" t="s">
        <v>108</v>
      </c>
      <c r="D169" s="146" t="s">
        <v>139</v>
      </c>
      <c r="E169" s="147">
        <v>374</v>
      </c>
      <c r="F169" s="147">
        <v>387</v>
      </c>
      <c r="G169" s="147">
        <v>399</v>
      </c>
      <c r="H169" s="147">
        <v>408</v>
      </c>
      <c r="I169" s="147">
        <v>417</v>
      </c>
      <c r="J169" s="147">
        <v>429</v>
      </c>
      <c r="K169" s="147">
        <v>440</v>
      </c>
      <c r="L169" s="152">
        <v>455</v>
      </c>
      <c r="M169" s="152">
        <v>455</v>
      </c>
      <c r="N169" s="152">
        <v>455</v>
      </c>
      <c r="O169" s="152">
        <v>455</v>
      </c>
      <c r="P169" s="152">
        <v>455</v>
      </c>
      <c r="Q169" s="152">
        <v>464</v>
      </c>
    </row>
    <row r="170" spans="1:17" s="146" customFormat="1" x14ac:dyDescent="0.2">
      <c r="A170" s="140" t="s">
        <v>109</v>
      </c>
      <c r="B170" s="146">
        <f t="shared" si="1"/>
        <v>75</v>
      </c>
      <c r="C170" s="146" t="s">
        <v>109</v>
      </c>
      <c r="D170" s="146" t="s">
        <v>29</v>
      </c>
      <c r="E170" s="147">
        <v>374</v>
      </c>
      <c r="F170" s="147">
        <v>387</v>
      </c>
      <c r="G170" s="147">
        <v>399</v>
      </c>
      <c r="H170" s="147">
        <v>408</v>
      </c>
      <c r="I170" s="147">
        <v>417</v>
      </c>
      <c r="J170" s="147">
        <v>429</v>
      </c>
      <c r="K170" s="147">
        <v>440</v>
      </c>
      <c r="L170" s="152">
        <v>455</v>
      </c>
      <c r="M170" s="152">
        <v>455</v>
      </c>
      <c r="N170" s="152">
        <v>455</v>
      </c>
      <c r="O170" s="152">
        <v>455</v>
      </c>
      <c r="P170" s="152">
        <v>455</v>
      </c>
      <c r="Q170" s="152">
        <v>464</v>
      </c>
    </row>
    <row r="171" spans="1:17" s="146" customFormat="1" x14ac:dyDescent="0.2">
      <c r="A171" s="140" t="s">
        <v>98</v>
      </c>
      <c r="B171" s="146">
        <f t="shared" si="1"/>
        <v>76</v>
      </c>
      <c r="C171" s="146" t="s">
        <v>98</v>
      </c>
      <c r="D171" s="146" t="s">
        <v>30</v>
      </c>
      <c r="E171" s="147">
        <v>283</v>
      </c>
      <c r="F171" s="147">
        <v>293</v>
      </c>
      <c r="G171" s="147">
        <v>302</v>
      </c>
      <c r="H171" s="147">
        <v>309</v>
      </c>
      <c r="I171" s="148">
        <v>316</v>
      </c>
      <c r="J171" s="148">
        <v>325</v>
      </c>
      <c r="K171" s="148">
        <v>333</v>
      </c>
      <c r="L171" s="152">
        <v>344</v>
      </c>
      <c r="M171" s="152">
        <v>344</v>
      </c>
      <c r="N171" s="152">
        <v>344</v>
      </c>
      <c r="O171" s="152">
        <v>344</v>
      </c>
      <c r="P171" s="152">
        <v>344</v>
      </c>
      <c r="Q171" s="152">
        <v>344</v>
      </c>
    </row>
    <row r="172" spans="1:17" s="146" customFormat="1" x14ac:dyDescent="0.2">
      <c r="A172" s="140" t="s">
        <v>99</v>
      </c>
      <c r="B172" s="146">
        <f t="shared" si="1"/>
        <v>77</v>
      </c>
      <c r="C172" s="146" t="s">
        <v>99</v>
      </c>
      <c r="D172" s="146" t="s">
        <v>31</v>
      </c>
      <c r="E172" s="147">
        <v>213</v>
      </c>
      <c r="F172" s="147">
        <v>220</v>
      </c>
      <c r="G172" s="147">
        <v>227</v>
      </c>
      <c r="H172" s="147">
        <v>232</v>
      </c>
      <c r="I172" s="148">
        <v>238</v>
      </c>
      <c r="J172" s="148">
        <v>245</v>
      </c>
      <c r="K172" s="148">
        <v>251</v>
      </c>
      <c r="L172" s="152">
        <v>260</v>
      </c>
      <c r="M172" s="152">
        <v>260</v>
      </c>
      <c r="N172" s="152">
        <v>260</v>
      </c>
      <c r="O172" s="152">
        <v>260</v>
      </c>
      <c r="P172" s="152">
        <v>260</v>
      </c>
      <c r="Q172" s="152">
        <v>260</v>
      </c>
    </row>
    <row r="173" spans="1:17" s="146" customFormat="1" x14ac:dyDescent="0.2">
      <c r="A173" s="140" t="s">
        <v>195</v>
      </c>
      <c r="B173" s="146">
        <f t="shared" si="1"/>
        <v>78</v>
      </c>
      <c r="C173" s="146" t="s">
        <v>195</v>
      </c>
      <c r="D173" s="146" t="s">
        <v>155</v>
      </c>
      <c r="E173" s="147">
        <v>286</v>
      </c>
      <c r="F173" s="147">
        <v>296</v>
      </c>
      <c r="G173" s="147">
        <v>305</v>
      </c>
      <c r="H173" s="147">
        <v>312</v>
      </c>
      <c r="I173" s="148">
        <v>319</v>
      </c>
      <c r="J173" s="148">
        <v>328</v>
      </c>
      <c r="K173" s="148">
        <v>336</v>
      </c>
      <c r="L173" s="152">
        <v>347</v>
      </c>
      <c r="M173" s="152">
        <v>347</v>
      </c>
      <c r="N173" s="152">
        <v>347</v>
      </c>
      <c r="O173" s="152">
        <v>347</v>
      </c>
      <c r="P173" s="152">
        <v>347</v>
      </c>
      <c r="Q173" s="152">
        <v>347</v>
      </c>
    </row>
    <row r="174" spans="1:17" s="150" customFormat="1" ht="13.5" thickBot="1" x14ac:dyDescent="0.25">
      <c r="A174" s="149" t="s">
        <v>90</v>
      </c>
      <c r="B174" s="150">
        <f t="shared" si="1"/>
        <v>79</v>
      </c>
      <c r="C174" s="150" t="s">
        <v>90</v>
      </c>
      <c r="D174" s="150" t="s">
        <v>182</v>
      </c>
      <c r="E174" s="151">
        <v>374</v>
      </c>
      <c r="F174" s="151">
        <v>387</v>
      </c>
      <c r="G174" s="151">
        <v>399</v>
      </c>
      <c r="H174" s="151">
        <v>408</v>
      </c>
      <c r="I174" s="151">
        <v>417</v>
      </c>
      <c r="J174" s="151">
        <v>429</v>
      </c>
      <c r="K174" s="151">
        <v>440</v>
      </c>
      <c r="L174" s="154">
        <v>455</v>
      </c>
      <c r="M174" s="154">
        <v>455</v>
      </c>
      <c r="N174" s="154">
        <v>455</v>
      </c>
      <c r="O174" s="154">
        <v>455</v>
      </c>
      <c r="P174" s="154">
        <v>455</v>
      </c>
      <c r="Q174" s="154">
        <v>464</v>
      </c>
    </row>
    <row r="175" spans="1:17" ht="13.5" thickBot="1" x14ac:dyDescent="0.25"/>
    <row r="176" spans="1:17" s="144" customFormat="1" x14ac:dyDescent="0.2">
      <c r="A176" s="155" t="s">
        <v>43</v>
      </c>
      <c r="B176" s="156"/>
      <c r="C176" s="144" t="s">
        <v>135</v>
      </c>
      <c r="D176" s="157">
        <v>-0.15</v>
      </c>
    </row>
    <row r="177" spans="1:12" s="146" customFormat="1" x14ac:dyDescent="0.2">
      <c r="A177" s="140"/>
      <c r="C177" s="146" t="s">
        <v>138</v>
      </c>
      <c r="D177" s="158">
        <v>-0.3</v>
      </c>
      <c r="L177" s="105"/>
    </row>
    <row r="178" spans="1:12" s="146" customFormat="1" x14ac:dyDescent="0.2">
      <c r="A178" s="140"/>
      <c r="C178" s="146" t="s">
        <v>137</v>
      </c>
      <c r="D178" s="158">
        <v>-0.3</v>
      </c>
      <c r="L178" s="105"/>
    </row>
    <row r="179" spans="1:12" s="150" customFormat="1" ht="13.5" thickBot="1" x14ac:dyDescent="0.25">
      <c r="A179" s="149"/>
      <c r="C179" s="150" t="s">
        <v>136</v>
      </c>
      <c r="D179" s="159">
        <v>-0.75</v>
      </c>
      <c r="L179" s="153"/>
    </row>
    <row r="180" spans="1:12" ht="13.5" thickBot="1" x14ac:dyDescent="0.25">
      <c r="L180" s="3"/>
    </row>
    <row r="181" spans="1:12" s="144" customFormat="1" x14ac:dyDescent="0.2">
      <c r="A181" s="155" t="s">
        <v>278</v>
      </c>
      <c r="L181" s="160"/>
    </row>
    <row r="182" spans="1:12" s="146" customFormat="1" x14ac:dyDescent="0.2">
      <c r="A182" s="145" t="s">
        <v>273</v>
      </c>
      <c r="C182" s="126" t="s">
        <v>274</v>
      </c>
      <c r="D182" s="161">
        <v>37257</v>
      </c>
      <c r="L182" s="105"/>
    </row>
    <row r="183" spans="1:12" s="150" customFormat="1" ht="13.5" thickBot="1" x14ac:dyDescent="0.25">
      <c r="A183" s="149"/>
      <c r="C183" s="162" t="s">
        <v>275</v>
      </c>
      <c r="D183" s="163">
        <v>55153</v>
      </c>
      <c r="L183" s="153"/>
    </row>
    <row r="184" spans="1:12" x14ac:dyDescent="0.2">
      <c r="L184" s="3"/>
    </row>
    <row r="185" spans="1:12" ht="13.5" thickBot="1" x14ac:dyDescent="0.25">
      <c r="L185" s="3"/>
    </row>
    <row r="186" spans="1:12" s="144" customFormat="1" x14ac:dyDescent="0.2">
      <c r="A186" s="155" t="s">
        <v>279</v>
      </c>
      <c r="L186" s="160"/>
    </row>
    <row r="187" spans="1:12" s="150" customFormat="1" ht="13.5" thickBot="1" x14ac:dyDescent="0.25">
      <c r="A187" s="149" t="s">
        <v>280</v>
      </c>
      <c r="D187" s="168">
        <v>1997</v>
      </c>
      <c r="L187" s="153"/>
    </row>
    <row r="188" spans="1:12" x14ac:dyDescent="0.2">
      <c r="L188" s="3"/>
    </row>
    <row r="189" spans="1:12" ht="13.5" thickBot="1" x14ac:dyDescent="0.25">
      <c r="L189" s="3"/>
    </row>
    <row r="190" spans="1:12" s="144" customFormat="1" x14ac:dyDescent="0.2">
      <c r="A190" s="155" t="s">
        <v>294</v>
      </c>
      <c r="B190" s="156"/>
      <c r="C190" s="160" t="s">
        <v>295</v>
      </c>
      <c r="D190" s="157"/>
    </row>
    <row r="191" spans="1:12" s="146" customFormat="1" x14ac:dyDescent="0.2">
      <c r="A191" s="140"/>
      <c r="C191" s="105" t="s">
        <v>296</v>
      </c>
      <c r="D191" s="158"/>
      <c r="L191" s="105"/>
    </row>
    <row r="192" spans="1:12" s="146" customFormat="1" x14ac:dyDescent="0.2">
      <c r="A192" s="140"/>
      <c r="C192" s="105" t="s">
        <v>297</v>
      </c>
      <c r="D192" s="158"/>
      <c r="L192" s="105"/>
    </row>
    <row r="193" spans="1:12" s="150" customFormat="1" ht="13.5" thickBot="1" x14ac:dyDescent="0.25">
      <c r="A193" s="149"/>
      <c r="C193" s="153" t="s">
        <v>298</v>
      </c>
      <c r="D193" s="159"/>
      <c r="L193" s="153"/>
    </row>
    <row r="194" spans="1:12" ht="13.5" thickBot="1" x14ac:dyDescent="0.25">
      <c r="D194" s="3" t="s">
        <v>322</v>
      </c>
      <c r="L194" s="3"/>
    </row>
    <row r="195" spans="1:12" s="144" customFormat="1" x14ac:dyDescent="0.2">
      <c r="A195" s="155" t="s">
        <v>317</v>
      </c>
      <c r="B195" s="156"/>
      <c r="C195" s="160" t="s">
        <v>316</v>
      </c>
      <c r="D195" s="245" t="s">
        <v>321</v>
      </c>
    </row>
    <row r="196" spans="1:12" s="146" customFormat="1" x14ac:dyDescent="0.2">
      <c r="A196" s="140"/>
      <c r="C196" s="105" t="s">
        <v>318</v>
      </c>
      <c r="D196" s="246" t="s">
        <v>321</v>
      </c>
      <c r="L196" s="105"/>
    </row>
    <row r="197" spans="1:12" s="146" customFormat="1" x14ac:dyDescent="0.2">
      <c r="A197" s="140"/>
      <c r="C197" s="105" t="s">
        <v>319</v>
      </c>
      <c r="D197" s="246" t="s">
        <v>306</v>
      </c>
      <c r="L197" s="105"/>
    </row>
    <row r="198" spans="1:12" s="150" customFormat="1" ht="13.5" thickBot="1" x14ac:dyDescent="0.25">
      <c r="A198" s="149"/>
      <c r="C198" s="153" t="s">
        <v>320</v>
      </c>
      <c r="D198" s="247" t="s">
        <v>306</v>
      </c>
      <c r="L198" s="153"/>
    </row>
    <row r="199" spans="1:12" x14ac:dyDescent="0.2">
      <c r="H199" s="3"/>
      <c r="I199" s="3"/>
      <c r="J199" s="3"/>
      <c r="K199" s="3"/>
      <c r="L199" s="3"/>
    </row>
    <row r="200" spans="1:12" x14ac:dyDescent="0.2">
      <c r="H200" s="3"/>
      <c r="I200" s="3"/>
      <c r="J200" s="3"/>
      <c r="K200" s="3"/>
      <c r="L200" s="3"/>
    </row>
    <row r="201" spans="1:12" x14ac:dyDescent="0.2">
      <c r="H201" s="3"/>
      <c r="I201" s="3"/>
      <c r="J201" s="3"/>
      <c r="K201" s="3"/>
      <c r="L201" s="3"/>
    </row>
    <row r="202" spans="1:12" x14ac:dyDescent="0.2">
      <c r="H202" s="3"/>
      <c r="I202" s="3"/>
      <c r="J202" s="3"/>
      <c r="K202" s="3"/>
      <c r="L202" s="3"/>
    </row>
    <row r="203" spans="1:12" x14ac:dyDescent="0.2">
      <c r="H203" s="3"/>
      <c r="I203" s="3"/>
      <c r="J203" s="3"/>
      <c r="K203" s="3"/>
      <c r="L203" s="3"/>
    </row>
    <row r="204" spans="1:12" x14ac:dyDescent="0.2">
      <c r="H204" s="3"/>
      <c r="I204" s="3"/>
      <c r="J204" s="3"/>
      <c r="K204" s="3"/>
      <c r="L204" s="3"/>
    </row>
    <row r="205" spans="1:12" x14ac:dyDescent="0.2">
      <c r="H205" s="3"/>
      <c r="I205" s="3"/>
      <c r="J205" s="3"/>
      <c r="K205" s="3"/>
      <c r="L205" s="3"/>
    </row>
    <row r="206" spans="1:12" x14ac:dyDescent="0.2">
      <c r="H206" s="3"/>
      <c r="I206" s="3"/>
      <c r="J206" s="3"/>
      <c r="K206" s="3"/>
      <c r="L206" s="3"/>
    </row>
    <row r="207" spans="1:12" x14ac:dyDescent="0.2">
      <c r="H207" s="3"/>
      <c r="I207" s="3"/>
      <c r="J207" s="3"/>
      <c r="K207" s="3"/>
      <c r="L207" s="3"/>
    </row>
    <row r="208" spans="1:12" x14ac:dyDescent="0.2">
      <c r="H208" s="3"/>
      <c r="I208" s="3"/>
      <c r="J208" s="3"/>
      <c r="K208" s="3"/>
      <c r="L208" s="3"/>
    </row>
    <row r="209" spans="8:12" x14ac:dyDescent="0.2">
      <c r="H209" s="3"/>
      <c r="I209" s="3"/>
      <c r="J209" s="3"/>
      <c r="K209" s="3"/>
      <c r="L209" s="3"/>
    </row>
    <row r="210" spans="8:12" x14ac:dyDescent="0.2">
      <c r="H210" s="3"/>
      <c r="I210" s="3"/>
      <c r="J210" s="3"/>
      <c r="K210" s="3"/>
      <c r="L210" s="3"/>
    </row>
    <row r="211" spans="8:12" x14ac:dyDescent="0.2">
      <c r="H211" s="3"/>
      <c r="I211" s="3"/>
      <c r="J211" s="3"/>
      <c r="K211" s="3"/>
      <c r="L211" s="3"/>
    </row>
    <row r="212" spans="8:12" x14ac:dyDescent="0.2">
      <c r="H212" s="3"/>
      <c r="I212" s="3"/>
      <c r="J212" s="3"/>
      <c r="K212" s="3"/>
      <c r="L212" s="3"/>
    </row>
    <row r="213" spans="8:12" x14ac:dyDescent="0.2">
      <c r="H213" s="3"/>
      <c r="I213" s="3"/>
      <c r="J213" s="3"/>
      <c r="K213" s="3"/>
      <c r="L213" s="3"/>
    </row>
    <row r="214" spans="8:12" x14ac:dyDescent="0.2">
      <c r="H214" s="3"/>
      <c r="I214" s="3"/>
      <c r="J214" s="3"/>
      <c r="K214" s="3"/>
      <c r="L214" s="3"/>
    </row>
    <row r="215" spans="8:12" x14ac:dyDescent="0.2">
      <c r="H215" s="3"/>
      <c r="I215" s="3"/>
      <c r="J215" s="3"/>
      <c r="K215" s="3"/>
      <c r="L215" s="3"/>
    </row>
    <row r="216" spans="8:12" x14ac:dyDescent="0.2">
      <c r="H216" s="3"/>
      <c r="I216" s="3"/>
      <c r="J216" s="3"/>
      <c r="K216" s="3"/>
      <c r="L216" s="3"/>
    </row>
    <row r="217" spans="8:12" x14ac:dyDescent="0.2">
      <c r="H217" s="3"/>
      <c r="I217" s="3"/>
      <c r="J217" s="3"/>
      <c r="K217" s="3"/>
      <c r="L217" s="3"/>
    </row>
    <row r="218" spans="8:12" x14ac:dyDescent="0.2">
      <c r="H218" s="3"/>
      <c r="I218" s="3"/>
      <c r="J218" s="3"/>
      <c r="K218" s="3"/>
      <c r="L218" s="3"/>
    </row>
    <row r="219" spans="8:12" x14ac:dyDescent="0.2">
      <c r="H219" s="3"/>
      <c r="I219" s="3"/>
      <c r="J219" s="3"/>
      <c r="K219" s="3"/>
      <c r="L219" s="3"/>
    </row>
    <row r="220" spans="8:12" x14ac:dyDescent="0.2">
      <c r="H220" s="3"/>
      <c r="I220" s="3"/>
      <c r="J220" s="3"/>
      <c r="K220" s="3"/>
      <c r="L220" s="3"/>
    </row>
    <row r="221" spans="8:12" x14ac:dyDescent="0.2">
      <c r="H221" s="3"/>
      <c r="I221" s="3"/>
      <c r="J221" s="3"/>
      <c r="K221" s="3"/>
      <c r="L221" s="3"/>
    </row>
    <row r="222" spans="8:12" x14ac:dyDescent="0.2">
      <c r="H222" s="3"/>
      <c r="I222" s="3"/>
      <c r="J222" s="3"/>
      <c r="K222" s="3"/>
      <c r="L222" s="3"/>
    </row>
    <row r="223" spans="8:12" x14ac:dyDescent="0.2">
      <c r="H223" s="3"/>
      <c r="I223" s="3"/>
      <c r="J223" s="3"/>
      <c r="K223" s="3"/>
      <c r="L223" s="3"/>
    </row>
    <row r="224" spans="8:12" x14ac:dyDescent="0.2">
      <c r="H224" s="3"/>
      <c r="I224" s="3"/>
      <c r="J224" s="3"/>
      <c r="K224" s="3"/>
      <c r="L224" s="3"/>
    </row>
    <row r="225" spans="8:12" x14ac:dyDescent="0.2">
      <c r="H225" s="3"/>
      <c r="I225" s="3"/>
      <c r="J225" s="3"/>
      <c r="K225" s="3"/>
      <c r="L225" s="3"/>
    </row>
    <row r="226" spans="8:12" x14ac:dyDescent="0.2">
      <c r="H226" s="3"/>
      <c r="I226" s="3"/>
      <c r="J226" s="3"/>
      <c r="K226" s="3"/>
      <c r="L226" s="3"/>
    </row>
    <row r="227" spans="8:12" x14ac:dyDescent="0.2">
      <c r="H227" s="3"/>
      <c r="I227" s="3"/>
      <c r="J227" s="3"/>
      <c r="K227" s="3"/>
      <c r="L227" s="3"/>
    </row>
    <row r="228" spans="8:12" x14ac:dyDescent="0.2">
      <c r="H228" s="3"/>
      <c r="I228" s="3"/>
      <c r="J228" s="3"/>
      <c r="K228" s="3"/>
      <c r="L228" s="3"/>
    </row>
    <row r="229" spans="8:12" x14ac:dyDescent="0.2">
      <c r="H229" s="3"/>
      <c r="I229" s="3"/>
      <c r="J229" s="3"/>
      <c r="K229" s="3"/>
      <c r="L229" s="3"/>
    </row>
    <row r="230" spans="8:12" x14ac:dyDescent="0.2">
      <c r="H230" s="3"/>
      <c r="I230" s="3"/>
      <c r="J230" s="3"/>
      <c r="K230" s="3"/>
      <c r="L230" s="3"/>
    </row>
    <row r="231" spans="8:12" x14ac:dyDescent="0.2">
      <c r="H231" s="3"/>
      <c r="I231" s="3"/>
      <c r="J231" s="3"/>
      <c r="K231" s="3"/>
      <c r="L231" s="3"/>
    </row>
    <row r="232" spans="8:12" x14ac:dyDescent="0.2">
      <c r="H232" s="3"/>
      <c r="I232" s="3"/>
      <c r="J232" s="3"/>
      <c r="K232" s="3"/>
      <c r="L232" s="3"/>
    </row>
    <row r="233" spans="8:12" x14ac:dyDescent="0.2">
      <c r="H233" s="3"/>
      <c r="I233" s="3"/>
      <c r="J233" s="3"/>
      <c r="K233" s="3"/>
      <c r="L233" s="3"/>
    </row>
    <row r="234" spans="8:12" x14ac:dyDescent="0.2">
      <c r="H234" s="3"/>
      <c r="I234" s="3"/>
      <c r="J234" s="3"/>
      <c r="K234" s="3"/>
      <c r="L234" s="3"/>
    </row>
    <row r="235" spans="8:12" x14ac:dyDescent="0.2">
      <c r="H235" s="3"/>
      <c r="I235" s="3"/>
      <c r="J235" s="3"/>
      <c r="K235" s="3"/>
      <c r="L235" s="3"/>
    </row>
    <row r="236" spans="8:12" x14ac:dyDescent="0.2">
      <c r="H236" s="3"/>
      <c r="I236" s="3"/>
      <c r="J236" s="3"/>
      <c r="K236" s="3"/>
      <c r="L236" s="3"/>
    </row>
    <row r="237" spans="8:12" x14ac:dyDescent="0.2">
      <c r="H237" s="3"/>
      <c r="I237" s="3"/>
      <c r="J237" s="3"/>
      <c r="K237" s="3"/>
      <c r="L237" s="3"/>
    </row>
    <row r="238" spans="8:12" x14ac:dyDescent="0.2">
      <c r="H238" s="3"/>
      <c r="I238" s="3"/>
      <c r="J238" s="3"/>
      <c r="K238" s="3"/>
      <c r="L238" s="3"/>
    </row>
    <row r="239" spans="8:12" x14ac:dyDescent="0.2">
      <c r="H239" s="3"/>
      <c r="I239" s="3"/>
      <c r="J239" s="3"/>
      <c r="K239" s="3"/>
      <c r="L239" s="3"/>
    </row>
    <row r="240" spans="8:12" x14ac:dyDescent="0.2">
      <c r="H240" s="3"/>
      <c r="I240" s="3"/>
      <c r="J240" s="3"/>
      <c r="K240" s="3"/>
      <c r="L240" s="3"/>
    </row>
    <row r="241" spans="8:12" x14ac:dyDescent="0.2">
      <c r="H241" s="3"/>
      <c r="I241" s="3"/>
      <c r="J241" s="3"/>
      <c r="K241" s="3"/>
      <c r="L241" s="3"/>
    </row>
    <row r="242" spans="8:12" x14ac:dyDescent="0.2">
      <c r="H242" s="3"/>
      <c r="I242" s="3"/>
      <c r="J242" s="3"/>
      <c r="K242" s="3"/>
      <c r="L242" s="3"/>
    </row>
    <row r="243" spans="8:12" x14ac:dyDescent="0.2">
      <c r="H243" s="3"/>
      <c r="I243" s="3"/>
      <c r="J243" s="3"/>
      <c r="K243" s="3"/>
      <c r="L243" s="3"/>
    </row>
    <row r="244" spans="8:12" x14ac:dyDescent="0.2">
      <c r="H244" s="3"/>
      <c r="I244" s="3"/>
      <c r="J244" s="3"/>
      <c r="K244" s="3"/>
      <c r="L244" s="3"/>
    </row>
    <row r="245" spans="8:12" x14ac:dyDescent="0.2">
      <c r="H245" s="3"/>
      <c r="I245" s="3"/>
      <c r="J245" s="3"/>
      <c r="K245" s="3"/>
      <c r="L245" s="3"/>
    </row>
    <row r="246" spans="8:12" x14ac:dyDescent="0.2">
      <c r="H246" s="3"/>
      <c r="I246" s="3"/>
      <c r="J246" s="3"/>
      <c r="K246" s="3"/>
      <c r="L246" s="3"/>
    </row>
    <row r="247" spans="8:12" x14ac:dyDescent="0.2">
      <c r="H247" s="3"/>
      <c r="I247" s="3"/>
      <c r="J247" s="3"/>
      <c r="K247" s="3"/>
      <c r="L247" s="3"/>
    </row>
    <row r="248" spans="8:12" x14ac:dyDescent="0.2">
      <c r="H248" s="3"/>
      <c r="I248" s="3"/>
      <c r="J248" s="3"/>
      <c r="K248" s="3"/>
      <c r="L248" s="3"/>
    </row>
    <row r="249" spans="8:12" x14ac:dyDescent="0.2">
      <c r="H249" s="3"/>
      <c r="I249" s="3"/>
      <c r="J249" s="3"/>
      <c r="K249" s="3"/>
      <c r="L249" s="3"/>
    </row>
    <row r="250" spans="8:12" x14ac:dyDescent="0.2">
      <c r="H250" s="3"/>
      <c r="I250" s="3"/>
      <c r="J250" s="3"/>
      <c r="K250" s="3"/>
      <c r="L250" s="3"/>
    </row>
    <row r="251" spans="8:12" x14ac:dyDescent="0.2">
      <c r="H251" s="3"/>
      <c r="I251" s="3"/>
      <c r="J251" s="3"/>
      <c r="K251" s="3"/>
      <c r="L251" s="3"/>
    </row>
    <row r="252" spans="8:12" x14ac:dyDescent="0.2">
      <c r="H252" s="3"/>
      <c r="I252" s="3"/>
      <c r="J252" s="3"/>
      <c r="K252" s="3"/>
      <c r="L252" s="3"/>
    </row>
    <row r="253" spans="8:12" x14ac:dyDescent="0.2">
      <c r="H253" s="3"/>
      <c r="I253" s="3"/>
      <c r="J253" s="3"/>
      <c r="K253" s="3"/>
      <c r="L253" s="3"/>
    </row>
    <row r="254" spans="8:12" x14ac:dyDescent="0.2">
      <c r="H254" s="3"/>
      <c r="I254" s="3"/>
      <c r="J254" s="3"/>
      <c r="K254" s="3"/>
      <c r="L254" s="3"/>
    </row>
    <row r="255" spans="8:12" x14ac:dyDescent="0.2">
      <c r="H255" s="3"/>
      <c r="I255" s="3"/>
      <c r="J255" s="3"/>
      <c r="K255" s="3"/>
      <c r="L255" s="3"/>
    </row>
    <row r="256" spans="8:12" x14ac:dyDescent="0.2">
      <c r="H256" s="3"/>
      <c r="I256" s="3"/>
      <c r="J256" s="3"/>
      <c r="K256" s="3"/>
      <c r="L256" s="3"/>
    </row>
    <row r="257" spans="8:12" x14ac:dyDescent="0.2">
      <c r="H257" s="3"/>
      <c r="I257" s="3"/>
      <c r="J257" s="3"/>
      <c r="K257" s="3"/>
      <c r="L257" s="3"/>
    </row>
    <row r="258" spans="8:12" x14ac:dyDescent="0.2">
      <c r="H258" s="3"/>
      <c r="I258" s="3"/>
      <c r="J258" s="3"/>
      <c r="K258" s="3"/>
      <c r="L258" s="3"/>
    </row>
    <row r="259" spans="8:12" x14ac:dyDescent="0.2">
      <c r="H259" s="3"/>
      <c r="I259" s="3"/>
      <c r="J259" s="3"/>
      <c r="K259" s="3"/>
      <c r="L259" s="3"/>
    </row>
    <row r="260" spans="8:12" x14ac:dyDescent="0.2">
      <c r="H260" s="3"/>
      <c r="I260" s="3"/>
      <c r="J260" s="3"/>
      <c r="K260" s="3"/>
      <c r="L260" s="3"/>
    </row>
    <row r="261" spans="8:12" x14ac:dyDescent="0.2">
      <c r="H261" s="3"/>
      <c r="I261" s="3"/>
      <c r="J261" s="3"/>
      <c r="K261" s="3"/>
      <c r="L261" s="3"/>
    </row>
    <row r="262" spans="8:12" x14ac:dyDescent="0.2">
      <c r="H262" s="3"/>
      <c r="I262" s="3"/>
      <c r="J262" s="3"/>
      <c r="K262" s="3"/>
      <c r="L262" s="3"/>
    </row>
    <row r="263" spans="8:12" x14ac:dyDescent="0.2">
      <c r="H263" s="3"/>
      <c r="I263" s="3"/>
      <c r="J263" s="3"/>
      <c r="K263" s="3"/>
      <c r="L263" s="3"/>
    </row>
    <row r="264" spans="8:12" x14ac:dyDescent="0.2">
      <c r="H264" s="3"/>
      <c r="I264" s="3"/>
      <c r="J264" s="3"/>
      <c r="K264" s="3"/>
      <c r="L264" s="3"/>
    </row>
    <row r="265" spans="8:12" x14ac:dyDescent="0.2">
      <c r="H265" s="3"/>
      <c r="I265" s="3"/>
      <c r="J265" s="3"/>
      <c r="K265" s="3"/>
      <c r="L265" s="3"/>
    </row>
    <row r="266" spans="8:12" x14ac:dyDescent="0.2">
      <c r="H266" s="3"/>
      <c r="I266" s="3"/>
      <c r="J266" s="3"/>
      <c r="K266" s="3"/>
      <c r="L266" s="3"/>
    </row>
    <row r="267" spans="8:12" x14ac:dyDescent="0.2">
      <c r="H267" s="3"/>
      <c r="I267" s="3"/>
      <c r="J267" s="3"/>
      <c r="K267" s="3"/>
      <c r="L267" s="3"/>
    </row>
    <row r="268" spans="8:12" x14ac:dyDescent="0.2">
      <c r="H268" s="3"/>
      <c r="I268" s="3"/>
      <c r="J268" s="3"/>
      <c r="K268" s="3"/>
      <c r="L268" s="3"/>
    </row>
    <row r="269" spans="8:12" x14ac:dyDescent="0.2">
      <c r="H269" s="3"/>
      <c r="I269" s="3"/>
      <c r="J269" s="3"/>
      <c r="K269" s="3"/>
      <c r="L269" s="3"/>
    </row>
    <row r="270" spans="8:12" x14ac:dyDescent="0.2">
      <c r="H270" s="3"/>
      <c r="I270" s="3"/>
      <c r="J270" s="3"/>
      <c r="K270" s="3"/>
      <c r="L270" s="3"/>
    </row>
    <row r="271" spans="8:12" x14ac:dyDescent="0.2">
      <c r="H271" s="3"/>
      <c r="I271" s="3"/>
      <c r="J271" s="3"/>
      <c r="K271" s="3"/>
      <c r="L271" s="3"/>
    </row>
    <row r="272" spans="8:12" x14ac:dyDescent="0.2">
      <c r="H272" s="3"/>
      <c r="I272" s="3"/>
      <c r="J272" s="3"/>
      <c r="K272" s="3"/>
      <c r="L272" s="3"/>
    </row>
    <row r="273" spans="8:12" x14ac:dyDescent="0.2">
      <c r="H273" s="3"/>
      <c r="I273" s="3"/>
      <c r="J273" s="3"/>
      <c r="K273" s="3"/>
      <c r="L273" s="3"/>
    </row>
    <row r="274" spans="8:12" x14ac:dyDescent="0.2">
      <c r="H274" s="3"/>
      <c r="I274" s="3"/>
      <c r="J274" s="3"/>
      <c r="K274" s="3"/>
      <c r="L274" s="3"/>
    </row>
    <row r="275" spans="8:12" x14ac:dyDescent="0.2">
      <c r="H275" s="3"/>
      <c r="I275" s="3"/>
      <c r="J275" s="3"/>
      <c r="K275" s="3"/>
      <c r="L275" s="3"/>
    </row>
    <row r="276" spans="8:12" x14ac:dyDescent="0.2">
      <c r="H276" s="3"/>
      <c r="I276" s="3"/>
      <c r="J276" s="3"/>
      <c r="K276" s="3"/>
      <c r="L276" s="3"/>
    </row>
    <row r="277" spans="8:12" x14ac:dyDescent="0.2">
      <c r="H277" s="3"/>
      <c r="I277" s="3"/>
      <c r="J277" s="3"/>
      <c r="K277" s="3"/>
      <c r="L277" s="3"/>
    </row>
    <row r="278" spans="8:12" x14ac:dyDescent="0.2">
      <c r="H278" s="3"/>
      <c r="I278" s="3"/>
      <c r="J278" s="3"/>
      <c r="K278" s="3"/>
      <c r="L278" s="3"/>
    </row>
    <row r="279" spans="8:12" x14ac:dyDescent="0.2">
      <c r="H279" s="3"/>
      <c r="I279" s="3"/>
      <c r="J279" s="3"/>
      <c r="K279" s="3"/>
      <c r="L279" s="3"/>
    </row>
    <row r="280" spans="8:12" x14ac:dyDescent="0.2">
      <c r="H280" s="3"/>
      <c r="I280" s="3"/>
      <c r="J280" s="3"/>
      <c r="K280" s="3"/>
      <c r="L280" s="3"/>
    </row>
    <row r="281" spans="8:12" x14ac:dyDescent="0.2">
      <c r="H281" s="3"/>
      <c r="I281" s="3"/>
      <c r="J281" s="3"/>
      <c r="K281" s="3"/>
      <c r="L281" s="3"/>
    </row>
    <row r="282" spans="8:12" x14ac:dyDescent="0.2">
      <c r="H282" s="3"/>
      <c r="I282" s="3"/>
      <c r="J282" s="3"/>
      <c r="K282" s="3"/>
      <c r="L282" s="3"/>
    </row>
    <row r="283" spans="8:12" x14ac:dyDescent="0.2">
      <c r="H283" s="3"/>
      <c r="I283" s="3"/>
      <c r="J283" s="3"/>
      <c r="K283" s="3"/>
      <c r="L283" s="3"/>
    </row>
    <row r="284" spans="8:12" x14ac:dyDescent="0.2">
      <c r="H284" s="3"/>
      <c r="I284" s="3"/>
      <c r="J284" s="3"/>
      <c r="K284" s="3"/>
      <c r="L284" s="3"/>
    </row>
    <row r="285" spans="8:12" x14ac:dyDescent="0.2">
      <c r="H285" s="3"/>
      <c r="I285" s="3"/>
      <c r="J285" s="3"/>
      <c r="K285" s="3"/>
      <c r="L285" s="3"/>
    </row>
    <row r="286" spans="8:12" x14ac:dyDescent="0.2">
      <c r="H286" s="3"/>
      <c r="I286" s="3"/>
      <c r="J286" s="3"/>
      <c r="K286" s="3"/>
      <c r="L286" s="3"/>
    </row>
    <row r="287" spans="8:12" x14ac:dyDescent="0.2">
      <c r="H287" s="3"/>
      <c r="I287" s="3"/>
      <c r="J287" s="3"/>
      <c r="K287" s="3"/>
      <c r="L287" s="3"/>
    </row>
    <row r="288" spans="8:12" x14ac:dyDescent="0.2">
      <c r="H288" s="3"/>
      <c r="I288" s="3"/>
      <c r="J288" s="3"/>
      <c r="K288" s="3"/>
      <c r="L288" s="3"/>
    </row>
    <row r="289" spans="8:12" x14ac:dyDescent="0.2">
      <c r="H289" s="3"/>
      <c r="I289" s="3"/>
      <c r="J289" s="3"/>
      <c r="K289" s="3"/>
      <c r="L289" s="3"/>
    </row>
    <row r="290" spans="8:12" x14ac:dyDescent="0.2">
      <c r="H290" s="3"/>
      <c r="I290" s="3"/>
      <c r="J290" s="3"/>
      <c r="K290" s="3"/>
      <c r="L290" s="3"/>
    </row>
    <row r="291" spans="8:12" x14ac:dyDescent="0.2">
      <c r="H291" s="3"/>
      <c r="I291" s="3"/>
      <c r="J291" s="3"/>
      <c r="K291" s="3"/>
      <c r="L291" s="3"/>
    </row>
    <row r="292" spans="8:12" x14ac:dyDescent="0.2">
      <c r="H292" s="3"/>
      <c r="I292" s="3"/>
      <c r="J292" s="3"/>
      <c r="K292" s="3"/>
      <c r="L292" s="3"/>
    </row>
    <row r="293" spans="8:12" x14ac:dyDescent="0.2">
      <c r="H293" s="3"/>
      <c r="I293" s="3"/>
      <c r="J293" s="3"/>
      <c r="K293" s="3"/>
      <c r="L293" s="3"/>
    </row>
    <row r="294" spans="8:12" x14ac:dyDescent="0.2">
      <c r="H294" s="3"/>
      <c r="I294" s="3"/>
      <c r="J294" s="3"/>
      <c r="K294" s="3"/>
      <c r="L294" s="3"/>
    </row>
    <row r="295" spans="8:12" x14ac:dyDescent="0.2">
      <c r="H295" s="3"/>
      <c r="I295" s="3"/>
      <c r="J295" s="3"/>
      <c r="K295" s="3"/>
      <c r="L295" s="3"/>
    </row>
    <row r="296" spans="8:12" x14ac:dyDescent="0.2">
      <c r="H296" s="3"/>
      <c r="I296" s="3"/>
      <c r="J296" s="3"/>
      <c r="K296" s="3"/>
      <c r="L296" s="3"/>
    </row>
    <row r="297" spans="8:12" x14ac:dyDescent="0.2">
      <c r="H297" s="3"/>
      <c r="I297" s="3"/>
      <c r="J297" s="3"/>
      <c r="K297" s="3"/>
      <c r="L297" s="3"/>
    </row>
    <row r="298" spans="8:12" x14ac:dyDescent="0.2">
      <c r="H298" s="3"/>
      <c r="I298" s="3"/>
      <c r="J298" s="3"/>
      <c r="K298" s="3"/>
      <c r="L298" s="3"/>
    </row>
    <row r="299" spans="8:12" x14ac:dyDescent="0.2">
      <c r="H299" s="3"/>
      <c r="I299" s="3"/>
      <c r="J299" s="3"/>
      <c r="K299" s="3"/>
      <c r="L299" s="3"/>
    </row>
    <row r="300" spans="8:12" x14ac:dyDescent="0.2">
      <c r="H300" s="3"/>
      <c r="I300" s="3"/>
      <c r="J300" s="3"/>
      <c r="K300" s="3"/>
      <c r="L300" s="3"/>
    </row>
    <row r="301" spans="8:12" x14ac:dyDescent="0.2">
      <c r="H301" s="3"/>
      <c r="I301" s="3"/>
      <c r="J301" s="3"/>
      <c r="K301" s="3"/>
      <c r="L301" s="3"/>
    </row>
    <row r="302" spans="8:12" x14ac:dyDescent="0.2">
      <c r="H302" s="3"/>
      <c r="I302" s="3"/>
      <c r="J302" s="3"/>
      <c r="K302" s="3"/>
      <c r="L302" s="3"/>
    </row>
    <row r="303" spans="8:12" x14ac:dyDescent="0.2">
      <c r="H303" s="3"/>
      <c r="I303" s="3"/>
      <c r="J303" s="3"/>
      <c r="K303" s="3"/>
      <c r="L303" s="3"/>
    </row>
    <row r="304" spans="8:12" x14ac:dyDescent="0.2">
      <c r="H304" s="3"/>
      <c r="I304" s="3"/>
      <c r="J304" s="3"/>
      <c r="K304" s="3"/>
      <c r="L304" s="3"/>
    </row>
    <row r="305" spans="8:12" x14ac:dyDescent="0.2">
      <c r="H305" s="3"/>
      <c r="I305" s="3"/>
      <c r="J305" s="3"/>
      <c r="K305" s="3"/>
      <c r="L305" s="3"/>
    </row>
    <row r="306" spans="8:12" x14ac:dyDescent="0.2">
      <c r="H306" s="3"/>
      <c r="I306" s="3"/>
      <c r="J306" s="3"/>
      <c r="K306" s="3"/>
      <c r="L306" s="3"/>
    </row>
    <row r="307" spans="8:12" x14ac:dyDescent="0.2">
      <c r="H307" s="3"/>
      <c r="I307" s="3"/>
      <c r="J307" s="3"/>
      <c r="K307" s="3"/>
      <c r="L307" s="3"/>
    </row>
    <row r="308" spans="8:12" x14ac:dyDescent="0.2">
      <c r="H308" s="3"/>
      <c r="I308" s="3"/>
      <c r="J308" s="3"/>
      <c r="K308" s="3"/>
      <c r="L308" s="3"/>
    </row>
    <row r="309" spans="8:12" x14ac:dyDescent="0.2">
      <c r="H309" s="3"/>
      <c r="I309" s="3"/>
      <c r="J309" s="3"/>
      <c r="K309" s="3"/>
      <c r="L309" s="3"/>
    </row>
    <row r="310" spans="8:12" x14ac:dyDescent="0.2">
      <c r="H310" s="3"/>
      <c r="I310" s="3"/>
      <c r="J310" s="3"/>
      <c r="K310" s="3"/>
      <c r="L310" s="3"/>
    </row>
    <row r="311" spans="8:12" x14ac:dyDescent="0.2">
      <c r="H311" s="3"/>
      <c r="I311" s="3"/>
      <c r="J311" s="3"/>
      <c r="K311" s="3"/>
      <c r="L311" s="3"/>
    </row>
    <row r="312" spans="8:12" x14ac:dyDescent="0.2">
      <c r="H312" s="3"/>
      <c r="I312" s="3"/>
      <c r="J312" s="3"/>
      <c r="K312" s="3"/>
      <c r="L312" s="3"/>
    </row>
    <row r="313" spans="8:12" x14ac:dyDescent="0.2">
      <c r="H313" s="3"/>
      <c r="I313" s="3"/>
      <c r="J313" s="3"/>
      <c r="K313" s="3"/>
      <c r="L313" s="3"/>
    </row>
    <row r="314" spans="8:12" x14ac:dyDescent="0.2">
      <c r="H314" s="3"/>
      <c r="I314" s="3"/>
      <c r="J314" s="3"/>
      <c r="K314" s="3"/>
      <c r="L314" s="3"/>
    </row>
    <row r="315" spans="8:12" x14ac:dyDescent="0.2">
      <c r="H315" s="3"/>
      <c r="I315" s="3"/>
      <c r="J315" s="3"/>
      <c r="K315" s="3"/>
      <c r="L315" s="3"/>
    </row>
    <row r="316" spans="8:12" x14ac:dyDescent="0.2">
      <c r="H316" s="3"/>
      <c r="I316" s="3"/>
      <c r="J316" s="3"/>
      <c r="K316" s="3"/>
      <c r="L316" s="3"/>
    </row>
    <row r="317" spans="8:12" x14ac:dyDescent="0.2">
      <c r="H317" s="3"/>
      <c r="I317" s="3"/>
      <c r="J317" s="3"/>
      <c r="K317" s="3"/>
      <c r="L317" s="3"/>
    </row>
    <row r="318" spans="8:12" x14ac:dyDescent="0.2">
      <c r="H318" s="3"/>
      <c r="I318" s="3"/>
      <c r="J318" s="3"/>
      <c r="K318" s="3"/>
      <c r="L318" s="3"/>
    </row>
    <row r="319" spans="8:12" x14ac:dyDescent="0.2">
      <c r="H319" s="3"/>
      <c r="I319" s="3"/>
      <c r="J319" s="3"/>
      <c r="K319" s="3"/>
      <c r="L319" s="3"/>
    </row>
    <row r="320" spans="8:12" x14ac:dyDescent="0.2">
      <c r="H320" s="3"/>
      <c r="I320" s="3"/>
      <c r="J320" s="3"/>
      <c r="K320" s="3"/>
      <c r="L320" s="3"/>
    </row>
    <row r="321" spans="8:12" x14ac:dyDescent="0.2">
      <c r="H321" s="3"/>
      <c r="I321" s="3"/>
      <c r="J321" s="3"/>
      <c r="K321" s="3"/>
      <c r="L321" s="3"/>
    </row>
    <row r="322" spans="8:12" x14ac:dyDescent="0.2">
      <c r="H322" s="3"/>
      <c r="I322" s="3"/>
      <c r="J322" s="3"/>
      <c r="K322" s="3"/>
      <c r="L322" s="3"/>
    </row>
    <row r="323" spans="8:12" x14ac:dyDescent="0.2">
      <c r="H323" s="3"/>
      <c r="I323" s="3"/>
      <c r="J323" s="3"/>
      <c r="K323" s="3"/>
      <c r="L323" s="3"/>
    </row>
    <row r="324" spans="8:12" x14ac:dyDescent="0.2">
      <c r="H324" s="3"/>
      <c r="I324" s="3"/>
      <c r="J324" s="3"/>
      <c r="K324" s="3"/>
      <c r="L324" s="3"/>
    </row>
    <row r="325" spans="8:12" x14ac:dyDescent="0.2">
      <c r="H325" s="3"/>
      <c r="I325" s="3"/>
      <c r="J325" s="3"/>
      <c r="K325" s="3"/>
      <c r="L325" s="3"/>
    </row>
    <row r="326" spans="8:12" x14ac:dyDescent="0.2">
      <c r="H326" s="3"/>
      <c r="I326" s="3"/>
      <c r="J326" s="3"/>
      <c r="K326" s="3"/>
      <c r="L326" s="3"/>
    </row>
    <row r="327" spans="8:12" x14ac:dyDescent="0.2">
      <c r="H327" s="3"/>
      <c r="I327" s="3"/>
      <c r="J327" s="3"/>
      <c r="K327" s="3"/>
      <c r="L327" s="3"/>
    </row>
    <row r="328" spans="8:12" x14ac:dyDescent="0.2">
      <c r="H328" s="3"/>
      <c r="I328" s="3"/>
      <c r="J328" s="3"/>
      <c r="K328" s="3"/>
      <c r="L328" s="3"/>
    </row>
    <row r="329" spans="8:12" x14ac:dyDescent="0.2">
      <c r="H329" s="3"/>
      <c r="I329" s="3"/>
      <c r="J329" s="3"/>
      <c r="K329" s="3"/>
      <c r="L329" s="3"/>
    </row>
    <row r="330" spans="8:12" x14ac:dyDescent="0.2">
      <c r="H330" s="3"/>
      <c r="I330" s="3"/>
      <c r="J330" s="3"/>
      <c r="K330" s="3"/>
      <c r="L330" s="3"/>
    </row>
    <row r="331" spans="8:12" x14ac:dyDescent="0.2">
      <c r="H331" s="3"/>
      <c r="I331" s="3"/>
      <c r="J331" s="3"/>
      <c r="K331" s="3"/>
      <c r="L331" s="3"/>
    </row>
    <row r="332" spans="8:12" x14ac:dyDescent="0.2">
      <c r="H332" s="3"/>
      <c r="I332" s="3"/>
      <c r="J332" s="3"/>
      <c r="K332" s="3"/>
      <c r="L332" s="3"/>
    </row>
    <row r="333" spans="8:12" x14ac:dyDescent="0.2">
      <c r="H333" s="3"/>
      <c r="I333" s="3"/>
      <c r="J333" s="3"/>
      <c r="K333" s="3"/>
      <c r="L333" s="3"/>
    </row>
    <row r="334" spans="8:12" x14ac:dyDescent="0.2">
      <c r="H334" s="3"/>
      <c r="I334" s="3"/>
      <c r="J334" s="3"/>
      <c r="K334" s="3"/>
      <c r="L334" s="3"/>
    </row>
    <row r="335" spans="8:12" x14ac:dyDescent="0.2">
      <c r="H335" s="3"/>
      <c r="I335" s="3"/>
      <c r="J335" s="3"/>
      <c r="K335" s="3"/>
      <c r="L335" s="3"/>
    </row>
    <row r="336" spans="8:12" x14ac:dyDescent="0.2">
      <c r="H336" s="3"/>
      <c r="I336" s="3"/>
      <c r="J336" s="3"/>
      <c r="K336" s="3"/>
      <c r="L336" s="3"/>
    </row>
    <row r="337" spans="8:12" x14ac:dyDescent="0.2">
      <c r="H337" s="3"/>
      <c r="I337" s="3"/>
      <c r="J337" s="3"/>
      <c r="K337" s="3"/>
      <c r="L337" s="3"/>
    </row>
    <row r="338" spans="8:12" x14ac:dyDescent="0.2">
      <c r="H338" s="3"/>
      <c r="I338" s="3"/>
      <c r="J338" s="3"/>
      <c r="K338" s="3"/>
      <c r="L338" s="3"/>
    </row>
    <row r="339" spans="8:12" x14ac:dyDescent="0.2">
      <c r="H339" s="3"/>
      <c r="I339" s="3"/>
      <c r="J339" s="3"/>
      <c r="K339" s="3"/>
      <c r="L339" s="3"/>
    </row>
    <row r="340" spans="8:12" x14ac:dyDescent="0.2">
      <c r="H340" s="3"/>
      <c r="I340" s="3"/>
      <c r="J340" s="3"/>
      <c r="K340" s="3"/>
      <c r="L340" s="3"/>
    </row>
    <row r="341" spans="8:12" x14ac:dyDescent="0.2">
      <c r="H341" s="3"/>
      <c r="I341" s="3"/>
      <c r="J341" s="3"/>
      <c r="K341" s="3"/>
      <c r="L341" s="3"/>
    </row>
    <row r="342" spans="8:12" x14ac:dyDescent="0.2">
      <c r="H342" s="3"/>
      <c r="I342" s="3"/>
      <c r="J342" s="3"/>
      <c r="K342" s="3"/>
      <c r="L342" s="3"/>
    </row>
    <row r="343" spans="8:12" x14ac:dyDescent="0.2">
      <c r="H343" s="3"/>
      <c r="I343" s="3"/>
      <c r="J343" s="3"/>
      <c r="K343" s="3"/>
      <c r="L343" s="3"/>
    </row>
    <row r="344" spans="8:12" x14ac:dyDescent="0.2">
      <c r="H344" s="3"/>
      <c r="I344" s="3"/>
      <c r="J344" s="3"/>
      <c r="K344" s="3"/>
      <c r="L344" s="3"/>
    </row>
    <row r="345" spans="8:12" x14ac:dyDescent="0.2">
      <c r="H345" s="3"/>
      <c r="I345" s="3"/>
      <c r="J345" s="3"/>
      <c r="K345" s="3"/>
      <c r="L345" s="3"/>
    </row>
    <row r="346" spans="8:12" x14ac:dyDescent="0.2">
      <c r="H346" s="3"/>
      <c r="I346" s="3"/>
      <c r="J346" s="3"/>
      <c r="K346" s="3"/>
      <c r="L346" s="3"/>
    </row>
    <row r="347" spans="8:12" x14ac:dyDescent="0.2">
      <c r="H347" s="3"/>
      <c r="I347" s="3"/>
      <c r="J347" s="3"/>
      <c r="K347" s="3"/>
      <c r="L347" s="3"/>
    </row>
    <row r="348" spans="8:12" x14ac:dyDescent="0.2">
      <c r="H348" s="3"/>
      <c r="I348" s="3"/>
      <c r="J348" s="3"/>
      <c r="K348" s="3"/>
      <c r="L348" s="3"/>
    </row>
    <row r="349" spans="8:12" x14ac:dyDescent="0.2">
      <c r="H349" s="3"/>
      <c r="I349" s="3"/>
      <c r="J349" s="3"/>
      <c r="K349" s="3"/>
      <c r="L349" s="3"/>
    </row>
    <row r="350" spans="8:12" x14ac:dyDescent="0.2">
      <c r="H350" s="3"/>
      <c r="I350" s="3"/>
      <c r="J350" s="3"/>
      <c r="K350" s="3"/>
      <c r="L350" s="3"/>
    </row>
    <row r="351" spans="8:12" x14ac:dyDescent="0.2">
      <c r="H351" s="3"/>
      <c r="I351" s="3"/>
      <c r="J351" s="3"/>
      <c r="K351" s="3"/>
      <c r="L351" s="3"/>
    </row>
    <row r="352" spans="8:12" x14ac:dyDescent="0.2">
      <c r="H352" s="3"/>
      <c r="I352" s="3"/>
      <c r="J352" s="3"/>
      <c r="K352" s="3"/>
      <c r="L352" s="3"/>
    </row>
    <row r="353" spans="8:12" x14ac:dyDescent="0.2">
      <c r="H353" s="3"/>
      <c r="I353" s="3"/>
      <c r="J353" s="3"/>
      <c r="K353" s="3"/>
      <c r="L353" s="3"/>
    </row>
    <row r="354" spans="8:12" x14ac:dyDescent="0.2">
      <c r="H354" s="3"/>
      <c r="I354" s="3"/>
      <c r="J354" s="3"/>
      <c r="K354" s="3"/>
      <c r="L354" s="3"/>
    </row>
    <row r="355" spans="8:12" x14ac:dyDescent="0.2">
      <c r="H355" s="3"/>
      <c r="I355" s="3"/>
      <c r="J355" s="3"/>
      <c r="K355" s="3"/>
      <c r="L355" s="3"/>
    </row>
    <row r="356" spans="8:12" x14ac:dyDescent="0.2">
      <c r="H356" s="3"/>
      <c r="I356" s="3"/>
      <c r="J356" s="3"/>
      <c r="K356" s="3"/>
      <c r="L356" s="3"/>
    </row>
    <row r="357" spans="8:12" x14ac:dyDescent="0.2">
      <c r="H357" s="3"/>
      <c r="I357" s="3"/>
      <c r="J357" s="3"/>
      <c r="K357" s="3"/>
      <c r="L357" s="3"/>
    </row>
    <row r="358" spans="8:12" x14ac:dyDescent="0.2">
      <c r="H358" s="3"/>
      <c r="I358" s="3"/>
      <c r="J358" s="3"/>
      <c r="K358" s="3"/>
      <c r="L358" s="3"/>
    </row>
    <row r="359" spans="8:12" x14ac:dyDescent="0.2">
      <c r="H359" s="3"/>
      <c r="I359" s="3"/>
      <c r="J359" s="3"/>
      <c r="K359" s="3"/>
      <c r="L359" s="3"/>
    </row>
    <row r="360" spans="8:12" x14ac:dyDescent="0.2">
      <c r="H360" s="3"/>
      <c r="I360" s="3"/>
      <c r="J360" s="3"/>
      <c r="K360" s="3"/>
      <c r="L360" s="3"/>
    </row>
    <row r="361" spans="8:12" x14ac:dyDescent="0.2">
      <c r="H361" s="3"/>
      <c r="I361" s="3"/>
      <c r="J361" s="3"/>
      <c r="K361" s="3"/>
      <c r="L361" s="3"/>
    </row>
    <row r="362" spans="8:12" x14ac:dyDescent="0.2">
      <c r="H362" s="3"/>
      <c r="I362" s="3"/>
      <c r="J362" s="3"/>
      <c r="K362" s="3"/>
      <c r="L362" s="3"/>
    </row>
    <row r="363" spans="8:12" x14ac:dyDescent="0.2">
      <c r="H363" s="3"/>
      <c r="I363" s="3"/>
      <c r="J363" s="3"/>
      <c r="K363" s="3"/>
      <c r="L363" s="3"/>
    </row>
    <row r="364" spans="8:12" x14ac:dyDescent="0.2">
      <c r="H364" s="3"/>
      <c r="I364" s="3"/>
      <c r="J364" s="3"/>
      <c r="K364" s="3"/>
      <c r="L364" s="3"/>
    </row>
    <row r="365" spans="8:12" x14ac:dyDescent="0.2">
      <c r="H365" s="3"/>
      <c r="I365" s="3"/>
      <c r="J365" s="3"/>
      <c r="K365" s="3"/>
      <c r="L365" s="3"/>
    </row>
    <row r="366" spans="8:12" x14ac:dyDescent="0.2">
      <c r="H366" s="3"/>
      <c r="I366" s="3"/>
      <c r="J366" s="3"/>
      <c r="K366" s="3"/>
      <c r="L366" s="3"/>
    </row>
    <row r="367" spans="8:12" x14ac:dyDescent="0.2">
      <c r="H367" s="3"/>
      <c r="I367" s="3"/>
      <c r="J367" s="3"/>
      <c r="K367" s="3"/>
      <c r="L367" s="3"/>
    </row>
    <row r="368" spans="8:12" x14ac:dyDescent="0.2">
      <c r="H368" s="3"/>
      <c r="I368" s="3"/>
      <c r="J368" s="3"/>
      <c r="K368" s="3"/>
      <c r="L368" s="3"/>
    </row>
    <row r="369" spans="8:12" x14ac:dyDescent="0.2">
      <c r="H369" s="3"/>
      <c r="I369" s="3"/>
      <c r="J369" s="3"/>
      <c r="K369" s="3"/>
      <c r="L369" s="3"/>
    </row>
    <row r="370" spans="8:12" x14ac:dyDescent="0.2">
      <c r="H370" s="3"/>
      <c r="I370" s="3"/>
      <c r="J370" s="3"/>
      <c r="K370" s="3"/>
      <c r="L370" s="3"/>
    </row>
    <row r="371" spans="8:12" x14ac:dyDescent="0.2">
      <c r="H371" s="3"/>
      <c r="I371" s="3"/>
      <c r="J371" s="3"/>
      <c r="K371" s="3"/>
      <c r="L371" s="3"/>
    </row>
    <row r="372" spans="8:12" x14ac:dyDescent="0.2">
      <c r="H372" s="3"/>
      <c r="I372" s="3"/>
      <c r="J372" s="3"/>
      <c r="K372" s="3"/>
      <c r="L372" s="3"/>
    </row>
    <row r="373" spans="8:12" x14ac:dyDescent="0.2">
      <c r="H373" s="3"/>
      <c r="I373" s="3"/>
      <c r="J373" s="3"/>
      <c r="K373" s="3"/>
      <c r="L373" s="3"/>
    </row>
    <row r="374" spans="8:12" x14ac:dyDescent="0.2">
      <c r="H374" s="3"/>
      <c r="I374" s="3"/>
      <c r="J374" s="3"/>
      <c r="K374" s="3"/>
      <c r="L374" s="3"/>
    </row>
    <row r="375" spans="8:12" x14ac:dyDescent="0.2">
      <c r="H375" s="3"/>
      <c r="I375" s="3"/>
      <c r="J375" s="3"/>
      <c r="K375" s="3"/>
      <c r="L375" s="3"/>
    </row>
    <row r="376" spans="8:12" x14ac:dyDescent="0.2">
      <c r="H376" s="3"/>
      <c r="I376" s="3"/>
      <c r="J376" s="3"/>
      <c r="K376" s="3"/>
      <c r="L376" s="3"/>
    </row>
    <row r="377" spans="8:12" x14ac:dyDescent="0.2">
      <c r="H377" s="3"/>
      <c r="I377" s="3"/>
      <c r="J377" s="3"/>
      <c r="K377" s="3"/>
      <c r="L377" s="3"/>
    </row>
    <row r="378" spans="8:12" x14ac:dyDescent="0.2">
      <c r="H378" s="3"/>
      <c r="I378" s="3"/>
      <c r="J378" s="3"/>
      <c r="K378" s="3"/>
      <c r="L378" s="3"/>
    </row>
    <row r="379" spans="8:12" x14ac:dyDescent="0.2">
      <c r="H379" s="3"/>
      <c r="I379" s="3"/>
      <c r="J379" s="3"/>
      <c r="K379" s="3"/>
      <c r="L379" s="3"/>
    </row>
    <row r="380" spans="8:12" x14ac:dyDescent="0.2">
      <c r="H380" s="3"/>
      <c r="I380" s="3"/>
      <c r="J380" s="3"/>
      <c r="K380" s="3"/>
      <c r="L380" s="3"/>
    </row>
    <row r="381" spans="8:12" x14ac:dyDescent="0.2">
      <c r="H381" s="3"/>
      <c r="I381" s="3"/>
      <c r="J381" s="3"/>
      <c r="K381" s="3"/>
      <c r="L381" s="3"/>
    </row>
    <row r="382" spans="8:12" x14ac:dyDescent="0.2">
      <c r="H382" s="3"/>
      <c r="I382" s="3"/>
      <c r="J382" s="3"/>
      <c r="K382" s="3"/>
      <c r="L382" s="3"/>
    </row>
    <row r="383" spans="8:12" x14ac:dyDescent="0.2">
      <c r="H383" s="3"/>
      <c r="I383" s="3"/>
      <c r="J383" s="3"/>
      <c r="K383" s="3"/>
      <c r="L383" s="3"/>
    </row>
    <row r="384" spans="8:12" x14ac:dyDescent="0.2">
      <c r="H384" s="3"/>
      <c r="I384" s="3"/>
      <c r="J384" s="3"/>
      <c r="K384" s="3"/>
      <c r="L384" s="3"/>
    </row>
    <row r="385" spans="8:12" x14ac:dyDescent="0.2">
      <c r="H385" s="3"/>
      <c r="I385" s="3"/>
      <c r="J385" s="3"/>
      <c r="K385" s="3"/>
      <c r="L385" s="3"/>
    </row>
    <row r="386" spans="8:12" x14ac:dyDescent="0.2">
      <c r="H386" s="3"/>
      <c r="I386" s="3"/>
      <c r="J386" s="3"/>
      <c r="K386" s="3"/>
      <c r="L386" s="3"/>
    </row>
    <row r="387" spans="8:12" x14ac:dyDescent="0.2">
      <c r="H387" s="3"/>
      <c r="I387" s="3"/>
      <c r="J387" s="3"/>
      <c r="K387" s="3"/>
      <c r="L387" s="3"/>
    </row>
    <row r="388" spans="8:12" x14ac:dyDescent="0.2">
      <c r="H388" s="3"/>
      <c r="I388" s="3"/>
      <c r="J388" s="3"/>
      <c r="K388" s="3"/>
      <c r="L388" s="3"/>
    </row>
    <row r="389" spans="8:12" x14ac:dyDescent="0.2">
      <c r="H389" s="3"/>
      <c r="I389" s="3"/>
      <c r="J389" s="3"/>
      <c r="K389" s="3"/>
      <c r="L389" s="3"/>
    </row>
    <row r="390" spans="8:12" x14ac:dyDescent="0.2">
      <c r="H390" s="3"/>
      <c r="I390" s="3"/>
      <c r="J390" s="3"/>
      <c r="K390" s="3"/>
      <c r="L390" s="3"/>
    </row>
    <row r="391" spans="8:12" x14ac:dyDescent="0.2">
      <c r="H391" s="3"/>
      <c r="I391" s="3"/>
      <c r="J391" s="3"/>
      <c r="K391" s="3"/>
      <c r="L391" s="3"/>
    </row>
    <row r="392" spans="8:12" x14ac:dyDescent="0.2">
      <c r="H392" s="3"/>
      <c r="I392" s="3"/>
      <c r="J392" s="3"/>
      <c r="K392" s="3"/>
      <c r="L392" s="3"/>
    </row>
    <row r="393" spans="8:12" x14ac:dyDescent="0.2">
      <c r="H393" s="3"/>
      <c r="I393" s="3"/>
      <c r="J393" s="3"/>
      <c r="K393" s="3"/>
      <c r="L393" s="3"/>
    </row>
    <row r="394" spans="8:12" x14ac:dyDescent="0.2">
      <c r="H394" s="3"/>
      <c r="I394" s="3"/>
      <c r="J394" s="3"/>
      <c r="K394" s="3"/>
      <c r="L394" s="3"/>
    </row>
    <row r="395" spans="8:12" x14ac:dyDescent="0.2">
      <c r="H395" s="3"/>
      <c r="I395" s="3"/>
      <c r="J395" s="3"/>
      <c r="K395" s="3"/>
      <c r="L395" s="3"/>
    </row>
    <row r="396" spans="8:12" x14ac:dyDescent="0.2">
      <c r="H396" s="3"/>
      <c r="I396" s="3"/>
      <c r="J396" s="3"/>
      <c r="K396" s="3"/>
      <c r="L396" s="3"/>
    </row>
    <row r="397" spans="8:12" x14ac:dyDescent="0.2">
      <c r="H397" s="3"/>
      <c r="I397" s="3"/>
      <c r="J397" s="3"/>
      <c r="K397" s="3"/>
      <c r="L397" s="3"/>
    </row>
    <row r="398" spans="8:12" x14ac:dyDescent="0.2">
      <c r="H398" s="3"/>
      <c r="I398" s="3"/>
      <c r="J398" s="3"/>
      <c r="K398" s="3"/>
      <c r="L398" s="3"/>
    </row>
    <row r="399" spans="8:12" x14ac:dyDescent="0.2">
      <c r="H399" s="3"/>
      <c r="I399" s="3"/>
      <c r="J399" s="3"/>
      <c r="K399" s="3"/>
      <c r="L399" s="3"/>
    </row>
    <row r="400" spans="8:12" x14ac:dyDescent="0.2">
      <c r="H400" s="3"/>
      <c r="I400" s="3"/>
      <c r="J400" s="3"/>
      <c r="K400" s="3"/>
      <c r="L400" s="3"/>
    </row>
    <row r="401" spans="8:12" x14ac:dyDescent="0.2">
      <c r="H401" s="3"/>
      <c r="I401" s="3"/>
      <c r="J401" s="3"/>
      <c r="K401" s="3"/>
      <c r="L401" s="3"/>
    </row>
    <row r="402" spans="8:12" x14ac:dyDescent="0.2">
      <c r="H402" s="3"/>
      <c r="I402" s="3"/>
      <c r="J402" s="3"/>
      <c r="K402" s="3"/>
      <c r="L402" s="3"/>
    </row>
    <row r="403" spans="8:12" x14ac:dyDescent="0.2">
      <c r="H403" s="3"/>
      <c r="I403" s="3"/>
      <c r="J403" s="3"/>
      <c r="K403" s="3"/>
      <c r="L403" s="3"/>
    </row>
    <row r="404" spans="8:12" x14ac:dyDescent="0.2">
      <c r="H404" s="3"/>
      <c r="I404" s="3"/>
      <c r="J404" s="3"/>
      <c r="K404" s="3"/>
      <c r="L404" s="3"/>
    </row>
    <row r="405" spans="8:12" x14ac:dyDescent="0.2">
      <c r="H405" s="3"/>
      <c r="I405" s="3"/>
      <c r="J405" s="3"/>
      <c r="K405" s="3"/>
      <c r="L405" s="3"/>
    </row>
    <row r="406" spans="8:12" x14ac:dyDescent="0.2">
      <c r="H406" s="3"/>
      <c r="I406" s="3"/>
      <c r="J406" s="3"/>
      <c r="K406" s="3"/>
      <c r="L406" s="3"/>
    </row>
    <row r="407" spans="8:12" x14ac:dyDescent="0.2">
      <c r="H407" s="3"/>
      <c r="I407" s="3"/>
      <c r="J407" s="3"/>
      <c r="K407" s="3"/>
      <c r="L407" s="3"/>
    </row>
    <row r="408" spans="8:12" x14ac:dyDescent="0.2">
      <c r="H408" s="3"/>
      <c r="I408" s="3"/>
      <c r="J408" s="3"/>
      <c r="K408" s="3"/>
      <c r="L408" s="3"/>
    </row>
    <row r="409" spans="8:12" x14ac:dyDescent="0.2">
      <c r="H409" s="3"/>
      <c r="I409" s="3"/>
      <c r="J409" s="3"/>
      <c r="K409" s="3"/>
      <c r="L409" s="3"/>
    </row>
    <row r="410" spans="8:12" x14ac:dyDescent="0.2">
      <c r="H410" s="3"/>
      <c r="I410" s="3"/>
      <c r="J410" s="3"/>
      <c r="K410" s="3"/>
      <c r="L410" s="3"/>
    </row>
    <row r="411" spans="8:12" x14ac:dyDescent="0.2">
      <c r="H411" s="3"/>
      <c r="I411" s="3"/>
      <c r="J411" s="3"/>
      <c r="K411" s="3"/>
      <c r="L411" s="3"/>
    </row>
    <row r="412" spans="8:12" x14ac:dyDescent="0.2">
      <c r="H412" s="3"/>
      <c r="I412" s="3"/>
      <c r="J412" s="3"/>
      <c r="K412" s="3"/>
      <c r="L412" s="3"/>
    </row>
    <row r="413" spans="8:12" x14ac:dyDescent="0.2">
      <c r="H413" s="3"/>
      <c r="I413" s="3"/>
      <c r="J413" s="3"/>
      <c r="K413" s="3"/>
      <c r="L413" s="3"/>
    </row>
    <row r="414" spans="8:12" x14ac:dyDescent="0.2">
      <c r="H414" s="3"/>
      <c r="I414" s="3"/>
      <c r="J414" s="3"/>
      <c r="K414" s="3"/>
      <c r="L414" s="3"/>
    </row>
    <row r="415" spans="8:12" x14ac:dyDescent="0.2">
      <c r="H415" s="3"/>
      <c r="I415" s="3"/>
      <c r="J415" s="3"/>
      <c r="K415" s="3"/>
      <c r="L415" s="3"/>
    </row>
    <row r="416" spans="8:12" x14ac:dyDescent="0.2">
      <c r="H416" s="3"/>
      <c r="I416" s="3"/>
      <c r="J416" s="3"/>
      <c r="K416" s="3"/>
      <c r="L416" s="3"/>
    </row>
    <row r="417" spans="8:12" x14ac:dyDescent="0.2">
      <c r="H417" s="3"/>
      <c r="I417" s="3"/>
      <c r="J417" s="3"/>
      <c r="K417" s="3"/>
      <c r="L417" s="3"/>
    </row>
    <row r="418" spans="8:12" x14ac:dyDescent="0.2">
      <c r="H418" s="3"/>
      <c r="I418" s="3"/>
      <c r="J418" s="3"/>
      <c r="K418" s="3"/>
      <c r="L418" s="3"/>
    </row>
    <row r="419" spans="8:12" x14ac:dyDescent="0.2">
      <c r="H419" s="3"/>
      <c r="I419" s="3"/>
      <c r="J419" s="3"/>
      <c r="K419" s="3"/>
      <c r="L419" s="3"/>
    </row>
    <row r="420" spans="8:12" x14ac:dyDescent="0.2">
      <c r="H420" s="3"/>
      <c r="I420" s="3"/>
      <c r="J420" s="3"/>
      <c r="K420" s="3"/>
      <c r="L420" s="3"/>
    </row>
    <row r="421" spans="8:12" x14ac:dyDescent="0.2">
      <c r="H421" s="3"/>
      <c r="I421" s="3"/>
      <c r="J421" s="3"/>
      <c r="K421" s="3"/>
      <c r="L421" s="3"/>
    </row>
    <row r="422" spans="8:12" x14ac:dyDescent="0.2">
      <c r="H422" s="3"/>
      <c r="I422" s="3"/>
      <c r="J422" s="3"/>
      <c r="K422" s="3"/>
      <c r="L422" s="3"/>
    </row>
    <row r="423" spans="8:12" x14ac:dyDescent="0.2">
      <c r="H423" s="3"/>
      <c r="I423" s="3"/>
      <c r="J423" s="3"/>
      <c r="K423" s="3"/>
      <c r="L423" s="3"/>
    </row>
    <row r="424" spans="8:12" x14ac:dyDescent="0.2">
      <c r="H424" s="3"/>
      <c r="I424" s="3"/>
      <c r="J424" s="3"/>
      <c r="K424" s="3"/>
      <c r="L424" s="3"/>
    </row>
    <row r="425" spans="8:12" x14ac:dyDescent="0.2">
      <c r="H425" s="3"/>
      <c r="I425" s="3"/>
      <c r="J425" s="3"/>
      <c r="K425" s="3"/>
      <c r="L425" s="3"/>
    </row>
    <row r="426" spans="8:12" x14ac:dyDescent="0.2">
      <c r="H426" s="3"/>
      <c r="I426" s="3"/>
      <c r="J426" s="3"/>
      <c r="K426" s="3"/>
      <c r="L426" s="3"/>
    </row>
    <row r="427" spans="8:12" x14ac:dyDescent="0.2">
      <c r="H427" s="3"/>
      <c r="I427" s="3"/>
      <c r="J427" s="3"/>
      <c r="K427" s="3"/>
      <c r="L427" s="3"/>
    </row>
    <row r="428" spans="8:12" x14ac:dyDescent="0.2">
      <c r="H428" s="3"/>
      <c r="I428" s="3"/>
      <c r="J428" s="3"/>
      <c r="K428" s="3"/>
      <c r="L428" s="3"/>
    </row>
    <row r="429" spans="8:12" x14ac:dyDescent="0.2">
      <c r="H429" s="3"/>
      <c r="I429" s="3"/>
      <c r="J429" s="3"/>
      <c r="K429" s="3"/>
      <c r="L429" s="3"/>
    </row>
    <row r="430" spans="8:12" x14ac:dyDescent="0.2">
      <c r="H430" s="3"/>
      <c r="I430" s="3"/>
      <c r="J430" s="3"/>
      <c r="K430" s="3"/>
      <c r="L430" s="3"/>
    </row>
    <row r="431" spans="8:12" x14ac:dyDescent="0.2">
      <c r="H431" s="3"/>
      <c r="I431" s="3"/>
      <c r="J431" s="3"/>
      <c r="K431" s="3"/>
      <c r="L431" s="3"/>
    </row>
    <row r="432" spans="8:12" x14ac:dyDescent="0.2">
      <c r="H432" s="3"/>
      <c r="I432" s="3"/>
      <c r="J432" s="3"/>
      <c r="K432" s="3"/>
      <c r="L432" s="3"/>
    </row>
    <row r="433" spans="8:12" x14ac:dyDescent="0.2">
      <c r="H433" s="3"/>
      <c r="I433" s="3"/>
      <c r="J433" s="3"/>
      <c r="K433" s="3"/>
      <c r="L433" s="3"/>
    </row>
    <row r="434" spans="8:12" x14ac:dyDescent="0.2">
      <c r="H434" s="3"/>
      <c r="I434" s="3"/>
      <c r="J434" s="3"/>
      <c r="K434" s="3"/>
      <c r="L434" s="3"/>
    </row>
    <row r="435" spans="8:12" x14ac:dyDescent="0.2">
      <c r="H435" s="3"/>
      <c r="I435" s="3"/>
      <c r="J435" s="3"/>
      <c r="K435" s="3"/>
      <c r="L435" s="3"/>
    </row>
    <row r="436" spans="8:12" x14ac:dyDescent="0.2">
      <c r="H436" s="3"/>
      <c r="I436" s="3"/>
      <c r="J436" s="3"/>
      <c r="K436" s="3"/>
      <c r="L436" s="3"/>
    </row>
    <row r="437" spans="8:12" x14ac:dyDescent="0.2">
      <c r="H437" s="3"/>
      <c r="I437" s="3"/>
      <c r="J437" s="3"/>
      <c r="K437" s="3"/>
      <c r="L437" s="3"/>
    </row>
    <row r="438" spans="8:12" x14ac:dyDescent="0.2">
      <c r="H438" s="3"/>
      <c r="I438" s="3"/>
      <c r="J438" s="3"/>
      <c r="K438" s="3"/>
      <c r="L438" s="3"/>
    </row>
    <row r="439" spans="8:12" x14ac:dyDescent="0.2">
      <c r="H439" s="3"/>
      <c r="I439" s="3"/>
      <c r="J439" s="3"/>
      <c r="K439" s="3"/>
      <c r="L439" s="3"/>
    </row>
    <row r="440" spans="8:12" x14ac:dyDescent="0.2">
      <c r="H440" s="3"/>
      <c r="I440" s="3"/>
      <c r="J440" s="3"/>
      <c r="K440" s="3"/>
      <c r="L440" s="3"/>
    </row>
    <row r="441" spans="8:12" x14ac:dyDescent="0.2">
      <c r="H441" s="3"/>
      <c r="I441" s="3"/>
      <c r="J441" s="3"/>
      <c r="K441" s="3"/>
      <c r="L441" s="3"/>
    </row>
    <row r="442" spans="8:12" x14ac:dyDescent="0.2">
      <c r="H442" s="3"/>
      <c r="I442" s="3"/>
      <c r="J442" s="3"/>
      <c r="K442" s="3"/>
      <c r="L442" s="3"/>
    </row>
    <row r="443" spans="8:12" x14ac:dyDescent="0.2">
      <c r="H443" s="3"/>
      <c r="I443" s="3"/>
      <c r="J443" s="3"/>
      <c r="K443" s="3"/>
      <c r="L443" s="3"/>
    </row>
    <row r="444" spans="8:12" x14ac:dyDescent="0.2">
      <c r="H444" s="3"/>
      <c r="I444" s="3"/>
      <c r="J444" s="3"/>
      <c r="K444" s="3"/>
      <c r="L444" s="3"/>
    </row>
    <row r="445" spans="8:12" x14ac:dyDescent="0.2">
      <c r="H445" s="3"/>
      <c r="I445" s="3"/>
      <c r="J445" s="3"/>
      <c r="K445" s="3"/>
      <c r="L445" s="3"/>
    </row>
    <row r="446" spans="8:12" x14ac:dyDescent="0.2">
      <c r="H446" s="3"/>
      <c r="I446" s="3"/>
      <c r="J446" s="3"/>
      <c r="K446" s="3"/>
      <c r="L446" s="3"/>
    </row>
    <row r="447" spans="8:12" x14ac:dyDescent="0.2">
      <c r="H447" s="3"/>
      <c r="I447" s="3"/>
      <c r="J447" s="3"/>
      <c r="K447" s="3"/>
      <c r="L447" s="3"/>
    </row>
    <row r="448" spans="8:12" x14ac:dyDescent="0.2">
      <c r="L448" s="3"/>
    </row>
    <row r="449" spans="12:12" x14ac:dyDescent="0.2">
      <c r="L449" s="3"/>
    </row>
  </sheetData>
  <mergeCells count="5">
    <mergeCell ref="A1:F1"/>
    <mergeCell ref="A3:F3"/>
    <mergeCell ref="A4:F4"/>
    <mergeCell ref="A94:N94"/>
    <mergeCell ref="A85:N85"/>
  </mergeCells>
  <phoneticPr fontId="0" type="noConversion"/>
  <printOptions horizontalCentered="1" verticalCentered="1"/>
  <pageMargins left="0.39370078740157483" right="0.39370078740157483" top="0.78740157480314965" bottom="0.23622047244094491" header="0" footer="0"/>
  <pageSetup paperSize="9" scale="68" fitToHeight="2" orientation="portrait" blackAndWhite="1" r:id="rId1"/>
  <headerFooter alignWithMargins="0">
    <oddHeader>&amp;LSpørgsmål kan rettes til Regnskabsservice
på 35 45 59 08 eller regnskabsservice@rh.dk&amp;RH:S Rigshospitalet
Blegdamsvej 9
2100  København Ø</oddHeader>
    <oddFooter>&amp;L&amp;"Arial;Kursiv,Normal"&amp;8(Blanketversion 1.3 - februar 2002)&amp;R&amp;"Arial;Kursiv,Normal"&amp;8udskrevet &amp;D kl. &amp;T</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299c646e582482fb9ed797643e81c70 xmlns="05e94842-7e9a-43d3-a023-a5f04f032842">
      <Terms xmlns="http://schemas.microsoft.com/office/infopath/2007/PartnerControls"/>
    </b299c646e582482fb9ed797643e81c70>
    <j41a025d9000464ea9cf6db962ba6d3c xmlns="05e94842-7e9a-43d3-a023-a5f04f032842">
      <Terms xmlns="http://schemas.microsoft.com/office/infopath/2007/PartnerControls"/>
    </j41a025d9000464ea9cf6db962ba6d3c>
    <l685540e4eb74f43a6beafdd4ed810f7 xmlns="05e94842-7e9a-43d3-a023-a5f04f032842">
      <Terms xmlns="http://schemas.microsoft.com/office/infopath/2007/PartnerControls"/>
    </l685540e4eb74f43a6beafdd4ed810f7>
    <PublishingExpirationDate xmlns="http://schemas.microsoft.com/sharepoint/v3" xsi:nil="true"/>
    <PublishingStartDate xmlns="http://schemas.microsoft.com/sharepoint/v3" xsi:nil="true"/>
    <wic_System_Copyright xmlns="http://schemas.microsoft.com/sharepoint/v3/fields" xsi:nil="true"/>
    <TaxCatchAll xmlns="05e94842-7e9a-43d3-a023-a5f04f032842"/>
    <RightsOfUse2 xmlns="b1b933e0-65ea-41b0-9175-3da88171ac44">Fri afbenyttelse</RightsOfUse2>
    <_dlc_DocId xmlns="05e94842-7e9a-43d3-a023-a5f04f032842">HRIGSHOS-1748-5</_dlc_DocId>
    <_dlc_DocIdUrl xmlns="05e94842-7e9a-43d3-a023-a5f04f032842">
      <Url>https://www.rigshospitalet.dk/afdelinger-og-klinikker/tvaergaaende_enheder/ufu-afdeling-for-uddannelse-forskning-og-udvikling-i-anaestesi/uddannelse/anaestesisygeplejerske/_layouts/15/DocIdRedir.aspx?ID=HRIGSHOS-1748-5</Url>
      <Description>HRIGSHOS-1748-5</Description>
    </_dlc_DocIdUrl>
    <Samtykkenummer xmlns="05e94842-7e9a-43d3-a023-a5f04f032842" xsi:nil="true"/>
    <Samtykkenummer_x0020__x0028_EKSTRA_x0020_FELT_x0029_ xmlns="05e94842-7e9a-43d3-a023-a5f04f032842" xsi:nil="true"/>
    <Dokumenttype xmlns="05e94842-7e9a-43d3-a023-a5f04f032842" xsi:nil="true"/>
    <Yderligere_x0020_information xmlns="05e94842-7e9a-43d3-a023-a5f04f032842" xsi:nil="true"/>
    <Sidst_x0020_opdateret xmlns="05e94842-7e9a-43d3-a023-a5f04f03284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05F93E39CEC8C478B25519E5F24984A" ma:contentTypeVersion="10" ma:contentTypeDescription="Opret et nyt dokument." ma:contentTypeScope="" ma:versionID="3e42bc041566eb78c7276db78e06cdaf">
  <xsd:schema xmlns:xsd="http://www.w3.org/2001/XMLSchema" xmlns:xs="http://www.w3.org/2001/XMLSchema" xmlns:p="http://schemas.microsoft.com/office/2006/metadata/properties" xmlns:ns1="http://schemas.microsoft.com/sharepoint/v3" xmlns:ns2="05e94842-7e9a-43d3-a023-a5f04f032842" xmlns:ns3="http://schemas.microsoft.com/sharepoint/v3/fields" xmlns:ns4="b1b933e0-65ea-41b0-9175-3da88171ac44" targetNamespace="http://schemas.microsoft.com/office/2006/metadata/properties" ma:root="true" ma:fieldsID="69a9c96090b6f52086ca44c562e3097a" ns1:_="" ns2:_="" ns3:_="" ns4:_="">
    <xsd:import namespace="http://schemas.microsoft.com/sharepoint/v3"/>
    <xsd:import namespace="05e94842-7e9a-43d3-a023-a5f04f032842"/>
    <xsd:import namespace="http://schemas.microsoft.com/sharepoint/v3/fields"/>
    <xsd:import namespace="b1b933e0-65ea-41b0-9175-3da88171ac4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b299c646e582482fb9ed797643e81c70" minOccurs="0"/>
                <xsd:element ref="ns2:TaxCatchAll" minOccurs="0"/>
                <xsd:element ref="ns2:j41a025d9000464ea9cf6db962ba6d3c" minOccurs="0"/>
                <xsd:element ref="ns2:l685540e4eb74f43a6beafdd4ed810f7" minOccurs="0"/>
                <xsd:element ref="ns3:wic_System_Copyright" minOccurs="0"/>
                <xsd:element ref="ns4:RightsOfUse2"/>
                <xsd:element ref="ns2:Samtykkenummer" minOccurs="0"/>
                <xsd:element ref="ns2:Samtykkenummer_x0020__x0028_EKSTRA_x0020_FELT_x0029_" minOccurs="0"/>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e94842-7e9a-43d3-a023-a5f04f032842"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299c646e582482fb9ed797643e81c70" ma:index="14" nillable="true" ma:taxonomy="true" ma:internalName="b299c646e582482fb9ed797643e81c70" ma:taxonomyFieldName="taggedtags" ma:displayName="Emneord" ma:fieldId="{b299c646-e582-482f-b9ed-797643e81c70}"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267e6105-1189-44f4-92ce-e65ff7f42478}" ma:internalName="TaxCatchAll" ma:showField="CatchAllData" ma:web="05e94842-7e9a-43d3-a023-a5f04f032842">
      <xsd:complexType>
        <xsd:complexContent>
          <xsd:extension base="dms:MultiChoiceLookup">
            <xsd:sequence>
              <xsd:element name="Value" type="dms:Lookup" maxOccurs="unbounded" minOccurs="0" nillable="true"/>
            </xsd:sequence>
          </xsd:extension>
        </xsd:complexContent>
      </xsd:complexType>
    </xsd:element>
    <xsd:element name="j41a025d9000464ea9cf6db962ba6d3c" ma:index="17" nillable="true" ma:taxonomy="true" ma:internalName="j41a025d9000464ea9cf6db962ba6d3c" ma:taxonomyFieldName="division" ma:displayName="Virksomhed" ma:fieldId="{341a025d-9000-464e-a9cf-6db962ba6d3c}"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685540e4eb74f43a6beafdd4ed810f7" ma:index="19" nillable="true" ma:taxonomy="true" ma:internalName="l685540e4eb74f43a6beafdd4ed810f7" ma:taxonomyFieldName="unit" ma:displayName="Enhed" ma:fieldId="{5685540e-4eb7-4f43-a6be-afdd4ed810f7}" ma:sspId="b335dc01-0bcb-4bbd-8ab2-2c7581a3c65b" ma:termSetId="b8e18aba-abaa-48d4-b0c3-8c4aae54e1fc" ma:anchorId="b325f6cf-19cb-4151-83ec-282b1c731b70"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b933e0-65ea-41b0-9175-3da88171ac44"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DF481D7-5098-45AC-8298-74076109D1E3}"/>
</file>

<file path=customXml/itemProps2.xml><?xml version="1.0" encoding="utf-8"?>
<ds:datastoreItem xmlns:ds="http://schemas.openxmlformats.org/officeDocument/2006/customXml" ds:itemID="{81B08818-0DE3-4178-AD83-124FC6035D52}"/>
</file>

<file path=customXml/itemProps3.xml><?xml version="1.0" encoding="utf-8"?>
<ds:datastoreItem xmlns:ds="http://schemas.openxmlformats.org/officeDocument/2006/customXml" ds:itemID="{44EC35FA-8477-4BF9-A963-4AED24F9552B}"/>
</file>

<file path=customXml/itemProps4.xml><?xml version="1.0" encoding="utf-8"?>
<ds:datastoreItem xmlns:ds="http://schemas.openxmlformats.org/officeDocument/2006/customXml" ds:itemID="{B0CE19B5-A9FF-4B29-A92A-63969BDEFC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16</vt:i4>
      </vt:variant>
    </vt:vector>
  </HeadingPairs>
  <TitlesOfParts>
    <vt:vector size="18" baseType="lpstr">
      <vt:lpstr>Afregning</vt:lpstr>
      <vt:lpstr>Standardværdier</vt:lpstr>
      <vt:lpstr>Afregning!AEnr</vt:lpstr>
      <vt:lpstr>Ansættelse</vt:lpstr>
      <vt:lpstr>Dato_Slut</vt:lpstr>
      <vt:lpstr>Dato_Start</vt:lpstr>
      <vt:lpstr>Diaeter</vt:lpstr>
      <vt:lpstr>Diæter_Ny</vt:lpstr>
      <vt:lpstr>Faste_Konti_Opslag</vt:lpstr>
      <vt:lpstr>Koersel</vt:lpstr>
      <vt:lpstr>Kolonnekorrektion</vt:lpstr>
      <vt:lpstr>Køn2</vt:lpstr>
      <vt:lpstr>Lande_Opslag</vt:lpstr>
      <vt:lpstr>Omk_Opslag</vt:lpstr>
      <vt:lpstr>Omkostningskonti</vt:lpstr>
      <vt:lpstr>Afregning!Omkostningsområde</vt:lpstr>
      <vt:lpstr>PSP_Element</vt:lpstr>
      <vt:lpstr>Standardværdier!Udskriftsområde</vt:lpstr>
    </vt:vector>
  </TitlesOfParts>
  <Manager>Thomas Jeppson</Manager>
  <Company>Rigshospitalet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Rejseblanketter</dc:title>
  <dc:subject>Blanketter Rejseafregning og forskud</dc:subject>
  <dc:creator>Regnskabsservice</dc:creator>
  <cp:keywords>Blanket, Rejseafregning, Forskud,</cp:keywords>
  <dc:description>version 1.6 - oktober 2002</dc:description>
  <cp:lastModifiedBy>Rie Graversen</cp:lastModifiedBy>
  <cp:lastPrinted>2013-09-16T17:33:55Z</cp:lastPrinted>
  <dcterms:created xsi:type="dcterms:W3CDTF">2000-12-06T15:06:52Z</dcterms:created>
  <dcterms:modified xsi:type="dcterms:W3CDTF">2015-01-27T12:29:44Z</dcterms:modified>
  <cp:category>Blanket, Rejseafregning</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0x010100D05F93E39CEC8C478B25519E5F24984A</vt:lpwstr>
  </property>
  <property fmtid="{D5CDD505-2E9C-101B-9397-08002B2CF9AE}" pid="3" name="_dlc_DocIdItemGuid">
    <vt:lpwstr>b8c34dd3-9db4-4400-813d-7128031d5acc</vt:lpwstr>
  </property>
  <property fmtid="{D5CDD505-2E9C-101B-9397-08002B2CF9AE}" pid="4" name="unit">
    <vt:lpwstr/>
  </property>
  <property fmtid="{D5CDD505-2E9C-101B-9397-08002B2CF9AE}" pid="5" name="taggedtags">
    <vt:lpwstr/>
  </property>
  <property fmtid="{D5CDD505-2E9C-101B-9397-08002B2CF9AE}" pid="6" name="division">
    <vt:lpwstr/>
  </property>
</Properties>
</file>